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irvfile01\tsredirect$\xmejorado\Desktop\"/>
    </mc:Choice>
  </mc:AlternateContent>
  <xr:revisionPtr revIDLastSave="0" documentId="13_ncr:1_{05987BB8-0134-4D31-9129-973CB06478F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VA IRRRL Net Tangible Benefi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" i="1" l="1"/>
  <c r="S10" i="1"/>
  <c r="F10" i="1" s="1"/>
  <c r="Q11" i="1"/>
  <c r="I12" i="1" s="1"/>
  <c r="B12" i="1"/>
  <c r="F12" i="1"/>
  <c r="Q12" i="1"/>
  <c r="P21" i="1"/>
  <c r="R21" i="1"/>
  <c r="P22" i="1"/>
  <c r="R22" i="1"/>
  <c r="D25" i="1"/>
  <c r="G25" i="1"/>
  <c r="P33" i="1"/>
  <c r="P34" i="1"/>
  <c r="P32" i="1" s="1"/>
  <c r="P39" i="1"/>
  <c r="P36" i="1" l="1"/>
  <c r="D37" i="1" s="1"/>
  <c r="E37" i="1" s="1"/>
  <c r="F37" i="1" s="1"/>
  <c r="G37" i="1" s="1"/>
  <c r="H37" i="1" s="1"/>
  <c r="I37" i="1" s="1"/>
  <c r="P23" i="1"/>
  <c r="P24" i="1" s="1"/>
  <c r="R23" i="1"/>
  <c r="R24" i="1" s="1"/>
  <c r="D39" i="1"/>
</calcChain>
</file>

<file path=xl/sharedStrings.xml><?xml version="1.0" encoding="utf-8"?>
<sst xmlns="http://schemas.openxmlformats.org/spreadsheetml/2006/main" count="57" uniqueCount="48">
  <si>
    <t>Net Tangible Test</t>
  </si>
  <si>
    <t>I.R.R.R.L</t>
  </si>
  <si>
    <t>Borrower</t>
  </si>
  <si>
    <t>Yes</t>
  </si>
  <si>
    <t>None</t>
  </si>
  <si>
    <t>Step One</t>
  </si>
  <si>
    <t>Determine if an appraisal is required</t>
  </si>
  <si>
    <t>IRRRL LTV</t>
  </si>
  <si>
    <t xml:space="preserve">Discount </t>
  </si>
  <si>
    <t>LTV</t>
  </si>
  <si>
    <t>T/F</t>
  </si>
  <si>
    <t>istext D9</t>
  </si>
  <si>
    <t>&gt;0&lt;=1</t>
  </si>
  <si>
    <t>&gt;1</t>
  </si>
  <si>
    <t>Step Two</t>
  </si>
  <si>
    <t>Fee Recoupment</t>
  </si>
  <si>
    <t>No Appraisal Required</t>
  </si>
  <si>
    <t>Refer to the 72 hr signed initial disclosures to verify all fees and incurred cost shall be recouped on or before 36 months</t>
  </si>
  <si>
    <t>2055 Driveby Required</t>
  </si>
  <si>
    <t>Step Three</t>
  </si>
  <si>
    <t>NTB Test "NET Tangible Benefit"</t>
  </si>
  <si>
    <t>Fixed</t>
  </si>
  <si>
    <t>Arm</t>
  </si>
  <si>
    <t xml:space="preserve">Pres. Int Rate </t>
  </si>
  <si>
    <t>Pres. Int Rate</t>
  </si>
  <si>
    <t>Pres I/YR</t>
  </si>
  <si>
    <t>New I/yr</t>
  </si>
  <si>
    <t>New Int Rate</t>
  </si>
  <si>
    <t>New Rate</t>
  </si>
  <si>
    <t>Difference</t>
  </si>
  <si>
    <t>Must be .50                                                                                             basis point lower</t>
  </si>
  <si>
    <t>Must be 200                                                          basis points lower</t>
  </si>
  <si>
    <t>Step Four</t>
  </si>
  <si>
    <r>
      <t xml:space="preserve">Loan Seasoning  </t>
    </r>
    <r>
      <rPr>
        <b/>
        <sz val="11"/>
        <color theme="1"/>
        <rFont val="Calibri"/>
        <family val="2"/>
      </rPr>
      <t>→</t>
    </r>
    <r>
      <rPr>
        <b/>
        <sz val="11"/>
        <color theme="1"/>
        <rFont val="Calibri"/>
        <family val="2"/>
        <scheme val="minor"/>
      </rPr>
      <t xml:space="preserve"> </t>
    </r>
    <r>
      <rPr>
        <i/>
        <u/>
        <sz val="11"/>
        <color rgb="FFFF0000"/>
        <rFont val="Calibri"/>
        <family val="2"/>
        <scheme val="minor"/>
      </rPr>
      <t>Verify 6 months/210 day rule on VA Cash out and IRRRL</t>
    </r>
  </si>
  <si>
    <t>Current loan</t>
  </si>
  <si>
    <t>Date payment was made for first payment</t>
  </si>
  <si>
    <t>Equal Date inputted into D6</t>
  </si>
  <si>
    <t>recorded date</t>
  </si>
  <si>
    <t>if box b6 (recorded date is filled in) = 1</t>
  </si>
  <si>
    <t>Enter recording date here (prelim or loansafe) -&gt;</t>
  </si>
  <si>
    <t>Round down to the begging of the month</t>
  </si>
  <si>
    <t>must verify the                                                                                  following payments were made</t>
  </si>
  <si>
    <t>First Payment Date</t>
  </si>
  <si>
    <t>must verify the new note date is after</t>
  </si>
  <si>
    <t>←</t>
  </si>
  <si>
    <t>New loan Note Date</t>
  </si>
  <si>
    <t>LIN Number</t>
  </si>
  <si>
    <t>Is NDM charging any discount Point(s)?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</si>
</sst>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%"/>
    <numFmt numFmtId="165" formatCode="m/d/yy;@"/>
    <numFmt numFmtId="166" formatCode="mm/dd/yy;@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i/>
      <u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242729"/>
      <name val="Consolas"/>
      <family val="3"/>
    </font>
    <font>
      <b/>
      <sz val="11"/>
      <color rgb="FFFF0000"/>
      <name val="Calibri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 applyProtection="1">
      <alignment horizontal="left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/>
      <protection locked="0"/>
    </xf>
    <xf numFmtId="0" fontId="0" fillId="0" borderId="0" xfId="0" applyBorder="1" applyProtection="1"/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9" fontId="0" fillId="0" borderId="1" xfId="0" applyNumberFormat="1" applyBorder="1" applyAlignment="1" applyProtection="1">
      <alignment horizontal="center" vertical="center"/>
    </xf>
    <xf numFmtId="0" fontId="0" fillId="0" borderId="5" xfId="0" applyFill="1" applyBorder="1" applyProtection="1"/>
    <xf numFmtId="0" fontId="0" fillId="0" borderId="5" xfId="0" applyBorder="1" applyAlignment="1" applyProtection="1">
      <alignment horizontal="left" vertical="center"/>
    </xf>
    <xf numFmtId="0" fontId="0" fillId="0" borderId="5" xfId="0" applyBorder="1" applyProtection="1"/>
    <xf numFmtId="0" fontId="0" fillId="0" borderId="6" xfId="0" applyBorder="1" applyProtection="1"/>
    <xf numFmtId="0" fontId="0" fillId="0" borderId="7" xfId="0" applyBorder="1" applyAlignment="1" applyProtection="1">
      <alignment horizontal="center" vertical="center"/>
    </xf>
    <xf numFmtId="0" fontId="0" fillId="0" borderId="8" xfId="0" applyBorder="1" applyProtection="1"/>
    <xf numFmtId="0" fontId="0" fillId="0" borderId="6" xfId="0" applyFill="1" applyBorder="1" applyProtection="1"/>
    <xf numFmtId="0" fontId="0" fillId="0" borderId="6" xfId="0" applyBorder="1" applyAlignment="1" applyProtection="1">
      <alignment horizontal="left" vertical="center"/>
    </xf>
    <xf numFmtId="0" fontId="0" fillId="0" borderId="11" xfId="0" applyBorder="1" applyProtection="1"/>
    <xf numFmtId="0" fontId="0" fillId="0" borderId="12" xfId="0" applyBorder="1" applyAlignment="1" applyProtection="1">
      <alignment horizontal="center" vertical="center"/>
    </xf>
    <xf numFmtId="0" fontId="0" fillId="0" borderId="13" xfId="0" applyBorder="1" applyProtection="1"/>
    <xf numFmtId="0" fontId="0" fillId="0" borderId="12" xfId="0" applyBorder="1" applyProtection="1"/>
    <xf numFmtId="0" fontId="0" fillId="0" borderId="14" xfId="0" applyBorder="1" applyAlignment="1" applyProtection="1">
      <alignment horizontal="right"/>
    </xf>
    <xf numFmtId="164" fontId="0" fillId="2" borderId="15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Protection="1"/>
    <xf numFmtId="0" fontId="0" fillId="0" borderId="16" xfId="0" applyBorder="1" applyAlignment="1" applyProtection="1">
      <alignment shrinkToFit="1"/>
    </xf>
    <xf numFmtId="164" fontId="0" fillId="0" borderId="17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shrinkToFit="1"/>
    </xf>
    <xf numFmtId="164" fontId="0" fillId="0" borderId="17" xfId="0" applyNumberFormat="1" applyBorder="1" applyProtection="1"/>
    <xf numFmtId="164" fontId="0" fillId="0" borderId="15" xfId="0" applyNumberFormat="1" applyBorder="1" applyAlignment="1" applyProtection="1">
      <alignment horizontal="center" vertical="center"/>
    </xf>
    <xf numFmtId="0" fontId="0" fillId="4" borderId="16" xfId="0" applyFill="1" applyBorder="1" applyAlignment="1" applyProtection="1">
      <alignment shrinkToFit="1"/>
    </xf>
    <xf numFmtId="164" fontId="0" fillId="4" borderId="17" xfId="0" applyNumberForma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shrinkToFit="1"/>
    </xf>
    <xf numFmtId="164" fontId="0" fillId="4" borderId="17" xfId="0" applyNumberFormat="1" applyFill="1" applyBorder="1" applyProtection="1"/>
    <xf numFmtId="0" fontId="0" fillId="0" borderId="14" xfId="0" applyBorder="1" applyAlignment="1" applyProtection="1">
      <alignment horizontal="left"/>
    </xf>
    <xf numFmtId="0" fontId="0" fillId="0" borderId="16" xfId="0" applyBorder="1" applyAlignment="1" applyProtection="1">
      <alignment horizontal="right" shrinkToFit="1"/>
    </xf>
    <xf numFmtId="0" fontId="0" fillId="0" borderId="0" xfId="0" applyBorder="1" applyAlignment="1" applyProtection="1">
      <alignment horizontal="right" shrinkToFit="1"/>
    </xf>
    <xf numFmtId="0" fontId="0" fillId="0" borderId="7" xfId="0" applyBorder="1" applyProtection="1"/>
    <xf numFmtId="0" fontId="0" fillId="0" borderId="8" xfId="0" applyBorder="1" applyAlignment="1" applyProtection="1">
      <alignment horizontal="center" vertical="center"/>
    </xf>
    <xf numFmtId="0" fontId="0" fillId="0" borderId="18" xfId="0" applyBorder="1" applyProtection="1"/>
    <xf numFmtId="0" fontId="0" fillId="0" borderId="8" xfId="0" applyBorder="1" applyAlignment="1" applyProtection="1">
      <alignment horizontal="center"/>
    </xf>
    <xf numFmtId="0" fontId="0" fillId="0" borderId="15" xfId="0" applyBorder="1" applyProtection="1"/>
    <xf numFmtId="0" fontId="0" fillId="0" borderId="0" xfId="0" applyFill="1" applyBorder="1" applyAlignment="1" applyProtection="1"/>
    <xf numFmtId="0" fontId="0" fillId="0" borderId="0" xfId="0" applyAlignment="1" applyProtection="1"/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165" fontId="0" fillId="5" borderId="1" xfId="0" applyNumberFormat="1" applyFill="1" applyBorder="1" applyAlignment="1" applyProtection="1">
      <alignment horizontal="center" vertical="center"/>
    </xf>
    <xf numFmtId="0" fontId="1" fillId="0" borderId="0" xfId="0" applyFont="1" applyProtection="1"/>
    <xf numFmtId="0" fontId="0" fillId="5" borderId="1" xfId="0" applyFill="1" applyBorder="1" applyAlignment="1" applyProtection="1">
      <alignment horizontal="center" vertical="center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</xf>
    <xf numFmtId="166" fontId="0" fillId="0" borderId="0" xfId="0" applyNumberFormat="1" applyBorder="1" applyProtection="1"/>
    <xf numFmtId="0" fontId="0" fillId="0" borderId="0" xfId="0" applyAlignment="1" applyProtection="1">
      <alignment horizontal="left"/>
      <protection hidden="1"/>
    </xf>
    <xf numFmtId="0" fontId="0" fillId="0" borderId="0" xfId="0" applyProtection="1">
      <protection hidden="1"/>
    </xf>
    <xf numFmtId="0" fontId="2" fillId="3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0" fillId="0" borderId="18" xfId="0" applyBorder="1" applyProtection="1">
      <protection hidden="1"/>
    </xf>
    <xf numFmtId="0" fontId="0" fillId="4" borderId="18" xfId="0" applyFill="1" applyBorder="1" applyAlignment="1" applyProtection="1">
      <alignment horizontal="center"/>
      <protection hidden="1"/>
    </xf>
    <xf numFmtId="166" fontId="0" fillId="6" borderId="1" xfId="0" applyNumberFormat="1" applyFill="1" applyBorder="1" applyAlignment="1" applyProtection="1">
      <alignment horizontal="center"/>
      <protection hidden="1"/>
    </xf>
    <xf numFmtId="0" fontId="10" fillId="0" borderId="0" xfId="0" applyFont="1" applyBorder="1" applyProtection="1">
      <protection hidden="1"/>
    </xf>
    <xf numFmtId="166" fontId="11" fillId="0" borderId="0" xfId="0" applyNumberFormat="1" applyFont="1" applyBorder="1" applyAlignment="1" applyProtection="1">
      <alignment horizontal="left" vertical="center" indent="1"/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166" fontId="0" fillId="0" borderId="0" xfId="0" applyNumberFormat="1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13" fillId="0" borderId="0" xfId="0" applyFont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Protection="1">
      <protection hidden="1"/>
    </xf>
    <xf numFmtId="0" fontId="3" fillId="3" borderId="0" xfId="0" applyFont="1" applyFill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9" fontId="4" fillId="0" borderId="0" xfId="0" applyNumberFormat="1" applyFont="1" applyAlignment="1" applyProtection="1">
      <alignment horizontal="center"/>
      <protection hidden="1"/>
    </xf>
    <xf numFmtId="0" fontId="2" fillId="3" borderId="0" xfId="0" applyFont="1" applyFill="1" applyAlignment="1" applyProtection="1">
      <alignment horizontal="left"/>
      <protection hidden="1"/>
    </xf>
    <xf numFmtId="0" fontId="6" fillId="0" borderId="0" xfId="0" applyFont="1" applyAlignment="1" applyProtection="1">
      <alignment horizontal="center"/>
      <protection hidden="1"/>
    </xf>
    <xf numFmtId="0" fontId="0" fillId="4" borderId="0" xfId="0" applyFill="1" applyBorder="1" applyAlignment="1" applyProtection="1">
      <alignment horizontal="center" wrapText="1"/>
      <protection hidden="1"/>
    </xf>
    <xf numFmtId="0" fontId="0" fillId="4" borderId="17" xfId="0" applyFill="1" applyBorder="1" applyAlignment="1" applyProtection="1">
      <alignment horizontal="center" wrapText="1"/>
      <protection hidden="1"/>
    </xf>
    <xf numFmtId="165" fontId="0" fillId="2" borderId="2" xfId="0" applyNumberFormat="1" applyFill="1" applyBorder="1" applyAlignment="1" applyProtection="1">
      <alignment horizontal="center"/>
      <protection locked="0"/>
    </xf>
    <xf numFmtId="165" fontId="0" fillId="2" borderId="4" xfId="0" applyNumberFormat="1" applyFill="1" applyBorder="1" applyAlignment="1" applyProtection="1">
      <alignment horizontal="center"/>
      <protection locked="0"/>
    </xf>
    <xf numFmtId="0" fontId="9" fillId="4" borderId="0" xfId="0" applyFont="1" applyFill="1" applyBorder="1" applyAlignment="1" applyProtection="1">
      <alignment horizontal="center"/>
      <protection hidden="1"/>
    </xf>
    <xf numFmtId="0" fontId="9" fillId="4" borderId="17" xfId="0" applyFont="1" applyFill="1" applyBorder="1" applyAlignment="1" applyProtection="1">
      <alignment horizontal="center"/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0" fillId="4" borderId="17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 wrapText="1"/>
      <protection hidden="1"/>
    </xf>
    <xf numFmtId="0" fontId="2" fillId="3" borderId="0" xfId="0" applyFont="1" applyFill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0" fillId="0" borderId="14" xfId="0" applyBorder="1" applyAlignment="1" applyProtection="1">
      <alignment horizontal="center" wrapText="1"/>
    </xf>
    <xf numFmtId="0" fontId="0" fillId="0" borderId="15" xfId="0" applyBorder="1" applyAlignment="1" applyProtection="1">
      <alignment horizontal="center" wrapText="1"/>
    </xf>
    <xf numFmtId="0" fontId="0" fillId="0" borderId="19" xfId="0" applyBorder="1" applyAlignment="1" applyProtection="1">
      <alignment horizontal="center" wrapText="1"/>
    </xf>
    <xf numFmtId="0" fontId="0" fillId="0" borderId="20" xfId="0" applyBorder="1" applyAlignment="1" applyProtection="1">
      <alignment horizontal="center" wrapText="1"/>
    </xf>
    <xf numFmtId="0" fontId="12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left" indent="2"/>
      <protection hidden="1"/>
    </xf>
    <xf numFmtId="0" fontId="2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/>
      <protection locked="0"/>
    </xf>
  </cellXfs>
  <cellStyles count="1">
    <cellStyle name="Normal" xfId="0" builtinId="0"/>
  </cellStyles>
  <dxfs count="8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185019</xdr:colOff>
      <xdr:row>0</xdr:row>
      <xdr:rowOff>0</xdr:rowOff>
    </xdr:from>
    <xdr:to>
      <xdr:col>5</xdr:col>
      <xdr:colOff>624607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728194" y="0"/>
          <a:ext cx="2049313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2"/>
  <sheetViews>
    <sheetView tabSelected="1" zoomScaleNormal="100" workbookViewId="0">
      <selection activeCell="D10" sqref="D10"/>
    </sheetView>
  </sheetViews>
  <sheetFormatPr defaultColWidth="0" defaultRowHeight="15" customHeight="1" zeroHeight="1" x14ac:dyDescent="0.25"/>
  <cols>
    <col min="1" max="1" width="12.7109375" style="1" customWidth="1"/>
    <col min="2" max="2" width="12.7109375" style="2" customWidth="1"/>
    <col min="3" max="3" width="12.7109375" style="3" customWidth="1"/>
    <col min="4" max="4" width="12.7109375" style="2" customWidth="1"/>
    <col min="5" max="5" width="11.42578125" style="2" customWidth="1"/>
    <col min="6" max="9" width="12.7109375" style="2" customWidth="1"/>
    <col min="10" max="10" width="12.7109375" style="2" hidden="1" customWidth="1"/>
    <col min="11" max="15" width="9.140625" style="2" hidden="1" customWidth="1"/>
    <col min="16" max="16" width="11.5703125" style="4" hidden="1" customWidth="1"/>
    <col min="17" max="16384" width="9.140625" style="2" hidden="1"/>
  </cols>
  <sheetData>
    <row r="1" spans="1:19" ht="33" customHeight="1" x14ac:dyDescent="0.25">
      <c r="A1" s="54"/>
      <c r="B1" s="55"/>
      <c r="C1" s="70"/>
      <c r="D1" s="87"/>
      <c r="E1" s="87"/>
      <c r="F1" s="87"/>
      <c r="G1" s="55"/>
      <c r="H1" s="55"/>
      <c r="I1" s="55"/>
    </row>
    <row r="2" spans="1:19" x14ac:dyDescent="0.25">
      <c r="A2" s="54"/>
      <c r="B2" s="55"/>
      <c r="C2" s="70"/>
      <c r="D2" s="55"/>
      <c r="E2" s="55"/>
      <c r="F2" s="55"/>
      <c r="G2" s="55"/>
      <c r="H2" s="55"/>
      <c r="I2" s="55"/>
    </row>
    <row r="3" spans="1:19" ht="21" x14ac:dyDescent="0.35">
      <c r="A3" s="95" t="s">
        <v>0</v>
      </c>
      <c r="B3" s="95"/>
      <c r="C3" s="95"/>
      <c r="D3" s="71"/>
      <c r="E3" s="96" t="s">
        <v>1</v>
      </c>
      <c r="F3" s="96"/>
      <c r="G3" s="71"/>
      <c r="H3" s="71"/>
      <c r="I3" s="71"/>
    </row>
    <row r="4" spans="1:19" ht="6.75" hidden="1" customHeight="1" x14ac:dyDescent="0.35">
      <c r="A4" s="95"/>
      <c r="B4" s="95"/>
      <c r="C4" s="95"/>
      <c r="D4" s="71"/>
      <c r="E4" s="96"/>
      <c r="F4" s="96"/>
      <c r="G4" s="71"/>
      <c r="H4" s="71"/>
      <c r="I4" s="71"/>
    </row>
    <row r="5" spans="1:19" ht="6.75" customHeight="1" x14ac:dyDescent="0.25">
      <c r="A5" s="54"/>
      <c r="B5" s="55"/>
      <c r="C5" s="70"/>
      <c r="D5" s="55"/>
      <c r="E5" s="55"/>
      <c r="F5" s="55"/>
      <c r="G5" s="55"/>
      <c r="H5" s="55"/>
      <c r="I5" s="55"/>
      <c r="P5" s="5"/>
    </row>
    <row r="6" spans="1:19" x14ac:dyDescent="0.25">
      <c r="A6" s="72" t="s">
        <v>2</v>
      </c>
      <c r="B6" s="97"/>
      <c r="C6" s="97"/>
      <c r="D6" s="97"/>
      <c r="E6" s="55"/>
      <c r="F6" s="73" t="s">
        <v>46</v>
      </c>
      <c r="G6" s="97"/>
      <c r="H6" s="97"/>
      <c r="I6" s="97"/>
      <c r="P6" s="5" t="s">
        <v>3</v>
      </c>
    </row>
    <row r="7" spans="1:19" x14ac:dyDescent="0.25">
      <c r="A7" s="54"/>
      <c r="B7" s="55"/>
      <c r="C7" s="70"/>
      <c r="D7" s="55"/>
      <c r="E7" s="55"/>
      <c r="F7" s="55"/>
      <c r="G7" s="55"/>
      <c r="H7" s="55"/>
      <c r="I7" s="55"/>
      <c r="P7" s="5" t="s">
        <v>4</v>
      </c>
    </row>
    <row r="8" spans="1:19" x14ac:dyDescent="0.25">
      <c r="A8" s="74" t="s">
        <v>5</v>
      </c>
      <c r="B8" s="98" t="s">
        <v>6</v>
      </c>
      <c r="C8" s="98"/>
      <c r="D8" s="98"/>
      <c r="E8" s="98"/>
      <c r="F8" s="98"/>
      <c r="G8" s="98"/>
      <c r="H8" s="98"/>
      <c r="I8" s="98"/>
    </row>
    <row r="9" spans="1:19" x14ac:dyDescent="0.25">
      <c r="A9" s="54"/>
      <c r="B9" s="55"/>
      <c r="C9" s="70"/>
      <c r="D9" s="55"/>
      <c r="E9" s="55"/>
      <c r="F9" s="55"/>
      <c r="G9" s="55"/>
      <c r="H9" s="55"/>
      <c r="I9" s="55"/>
      <c r="O9" s="99" t="s">
        <v>7</v>
      </c>
      <c r="P9" s="100"/>
      <c r="Q9" s="101"/>
    </row>
    <row r="10" spans="1:19" x14ac:dyDescent="0.25">
      <c r="A10" s="103" t="s">
        <v>47</v>
      </c>
      <c r="B10" s="103"/>
      <c r="C10" s="103"/>
      <c r="D10" s="6"/>
      <c r="E10" s="55"/>
      <c r="F10" s="104" t="str">
        <f>IF(S10=TRUE,"Appraisal Type Requirement","")</f>
        <v/>
      </c>
      <c r="G10" s="104"/>
      <c r="H10" s="104"/>
      <c r="I10" s="75" t="str">
        <f>IF(D10="","",IF(D10="Yes","Max LTV",""))</f>
        <v/>
      </c>
      <c r="K10" s="7"/>
      <c r="L10" s="7"/>
      <c r="O10" s="8" t="s">
        <v>8</v>
      </c>
      <c r="P10" s="5" t="s">
        <v>9</v>
      </c>
      <c r="Q10" s="9" t="s">
        <v>10</v>
      </c>
      <c r="R10" s="10" t="s">
        <v>11</v>
      </c>
      <c r="S10" s="8" t="b">
        <f>ISTEXT(D10)</f>
        <v>0</v>
      </c>
    </row>
    <row r="11" spans="1:19" x14ac:dyDescent="0.25">
      <c r="A11" s="54"/>
      <c r="B11" s="55"/>
      <c r="C11" s="70"/>
      <c r="D11" s="55"/>
      <c r="E11" s="55"/>
      <c r="F11" s="55"/>
      <c r="G11" s="55"/>
      <c r="H11" s="55"/>
      <c r="I11" s="55"/>
      <c r="K11" s="7"/>
      <c r="L11" s="7"/>
      <c r="O11" s="8" t="s">
        <v>12</v>
      </c>
      <c r="P11" s="11">
        <v>1</v>
      </c>
      <c r="Q11" s="8" t="b">
        <f>AND(D12&gt;0,D12&lt;=1)</f>
        <v>0</v>
      </c>
    </row>
    <row r="12" spans="1:19" x14ac:dyDescent="0.25">
      <c r="A12" s="54"/>
      <c r="B12" s="104" t="str">
        <f>IF(D10="yes","How Many Discount Points?","")</f>
        <v/>
      </c>
      <c r="C12" s="104"/>
      <c r="D12" s="107"/>
      <c r="E12" s="55"/>
      <c r="F12" s="105" t="b">
        <f>IF(D10="none",P14,IF(D10="yes",P16))</f>
        <v>0</v>
      </c>
      <c r="G12" s="105"/>
      <c r="H12" s="105"/>
      <c r="I12" s="76" t="str">
        <f>IF(D12="","",IF(Q11=TRUE,P11,IF(Q12=TRUE,P12)))</f>
        <v/>
      </c>
      <c r="K12" s="7"/>
      <c r="L12" s="7"/>
      <c r="O12" s="8" t="s">
        <v>13</v>
      </c>
      <c r="P12" s="11">
        <v>0.9</v>
      </c>
      <c r="Q12" s="8" t="b">
        <f>AND(D12&gt;1)</f>
        <v>0</v>
      </c>
    </row>
    <row r="13" spans="1:19" x14ac:dyDescent="0.25">
      <c r="A13" s="54"/>
      <c r="B13" s="55"/>
      <c r="C13" s="70"/>
      <c r="D13" s="55"/>
      <c r="E13" s="55"/>
      <c r="F13" s="55"/>
      <c r="G13" s="55"/>
      <c r="H13" s="55"/>
      <c r="I13" s="55"/>
    </row>
    <row r="14" spans="1:19" x14ac:dyDescent="0.25">
      <c r="A14" s="77" t="s">
        <v>14</v>
      </c>
      <c r="B14" s="88" t="s">
        <v>15</v>
      </c>
      <c r="C14" s="88"/>
      <c r="D14" s="88"/>
      <c r="E14" s="88"/>
      <c r="F14" s="88"/>
      <c r="G14" s="88"/>
      <c r="H14" s="88"/>
      <c r="I14" s="88"/>
      <c r="O14" s="12" t="s">
        <v>4</v>
      </c>
      <c r="P14" s="13" t="s">
        <v>16</v>
      </c>
      <c r="Q14" s="14"/>
    </row>
    <row r="15" spans="1:19" x14ac:dyDescent="0.25">
      <c r="A15" s="54"/>
      <c r="B15" s="55"/>
      <c r="C15" s="70"/>
      <c r="D15" s="55"/>
      <c r="E15" s="55"/>
      <c r="F15" s="55"/>
      <c r="G15" s="55"/>
      <c r="H15" s="55"/>
      <c r="I15" s="55"/>
      <c r="O15" s="15"/>
      <c r="P15" s="16"/>
      <c r="Q15" s="17"/>
    </row>
    <row r="16" spans="1:19" x14ac:dyDescent="0.25">
      <c r="A16" s="106" t="s">
        <v>17</v>
      </c>
      <c r="B16" s="106"/>
      <c r="C16" s="106"/>
      <c r="D16" s="106"/>
      <c r="E16" s="106"/>
      <c r="F16" s="106"/>
      <c r="G16" s="106"/>
      <c r="H16" s="106"/>
      <c r="I16" s="106"/>
      <c r="O16" s="18" t="s">
        <v>3</v>
      </c>
      <c r="P16" s="19" t="s">
        <v>18</v>
      </c>
      <c r="Q16" s="15"/>
    </row>
    <row r="17" spans="1:18" x14ac:dyDescent="0.25">
      <c r="A17" s="54"/>
      <c r="B17" s="55"/>
      <c r="C17" s="70"/>
      <c r="D17" s="55"/>
      <c r="E17" s="55"/>
      <c r="F17" s="55"/>
      <c r="G17" s="55"/>
      <c r="H17" s="55"/>
      <c r="I17" s="55"/>
    </row>
    <row r="18" spans="1:18" x14ac:dyDescent="0.25">
      <c r="A18" s="77" t="s">
        <v>19</v>
      </c>
      <c r="B18" s="88" t="s">
        <v>20</v>
      </c>
      <c r="C18" s="88"/>
      <c r="D18" s="88"/>
      <c r="E18" s="88"/>
      <c r="F18" s="88"/>
      <c r="G18" s="88"/>
      <c r="H18" s="88"/>
      <c r="I18" s="88"/>
    </row>
    <row r="19" spans="1:18" ht="15.75" thickBot="1" x14ac:dyDescent="0.3">
      <c r="A19" s="54"/>
      <c r="B19" s="55"/>
      <c r="C19" s="70"/>
      <c r="D19" s="55"/>
      <c r="E19" s="55"/>
      <c r="F19" s="55"/>
      <c r="G19" s="55"/>
      <c r="H19" s="55"/>
      <c r="I19" s="55"/>
    </row>
    <row r="20" spans="1:18" ht="15.75" thickTop="1" x14ac:dyDescent="0.25">
      <c r="A20" s="54"/>
      <c r="B20" s="55"/>
      <c r="C20" s="89" t="s">
        <v>21</v>
      </c>
      <c r="D20" s="90"/>
      <c r="E20" s="55"/>
      <c r="F20" s="89" t="s">
        <v>22</v>
      </c>
      <c r="G20" s="90"/>
      <c r="H20" s="55"/>
      <c r="I20" s="55"/>
      <c r="O20" s="20"/>
      <c r="P20" s="21" t="s">
        <v>21</v>
      </c>
      <c r="Q20" s="22"/>
      <c r="R20" s="23" t="s">
        <v>22</v>
      </c>
    </row>
    <row r="21" spans="1:18" x14ac:dyDescent="0.25">
      <c r="A21" s="54"/>
      <c r="B21" s="55"/>
      <c r="C21" s="24" t="s">
        <v>23</v>
      </c>
      <c r="D21" s="25"/>
      <c r="E21" s="55"/>
      <c r="F21" s="26" t="s">
        <v>24</v>
      </c>
      <c r="G21" s="25"/>
      <c r="H21" s="55"/>
      <c r="I21" s="55"/>
      <c r="O21" s="27" t="s">
        <v>25</v>
      </c>
      <c r="P21" s="28">
        <f>D21</f>
        <v>0</v>
      </c>
      <c r="Q21" s="29" t="s">
        <v>25</v>
      </c>
      <c r="R21" s="30">
        <f>G21</f>
        <v>0</v>
      </c>
    </row>
    <row r="22" spans="1:18" x14ac:dyDescent="0.25">
      <c r="A22" s="54"/>
      <c r="B22" s="55"/>
      <c r="C22" s="26"/>
      <c r="D22" s="31"/>
      <c r="E22" s="55"/>
      <c r="F22" s="26"/>
      <c r="G22" s="31"/>
      <c r="H22" s="55"/>
      <c r="I22" s="55"/>
      <c r="O22" s="32" t="s">
        <v>26</v>
      </c>
      <c r="P22" s="33">
        <f>D23</f>
        <v>0</v>
      </c>
      <c r="Q22" s="34" t="s">
        <v>26</v>
      </c>
      <c r="R22" s="35">
        <f>G23</f>
        <v>0</v>
      </c>
    </row>
    <row r="23" spans="1:18" x14ac:dyDescent="0.25">
      <c r="A23" s="54"/>
      <c r="B23" s="55"/>
      <c r="C23" s="36" t="s">
        <v>27</v>
      </c>
      <c r="D23" s="25"/>
      <c r="E23" s="55"/>
      <c r="F23" s="26" t="s">
        <v>28</v>
      </c>
      <c r="G23" s="25"/>
      <c r="H23" s="55"/>
      <c r="I23" s="55"/>
      <c r="O23" s="37" t="s">
        <v>29</v>
      </c>
      <c r="P23" s="28">
        <f>SUM(P21-P22)</f>
        <v>0</v>
      </c>
      <c r="Q23" s="38" t="s">
        <v>29</v>
      </c>
      <c r="R23" s="30">
        <f>R21-R22</f>
        <v>0</v>
      </c>
    </row>
    <row r="24" spans="1:18" x14ac:dyDescent="0.25">
      <c r="A24" s="54"/>
      <c r="B24" s="55"/>
      <c r="C24" s="36"/>
      <c r="D24" s="31"/>
      <c r="E24" s="55"/>
      <c r="F24" s="26"/>
      <c r="G24" s="31"/>
      <c r="H24" s="55"/>
      <c r="I24" s="55"/>
      <c r="O24" s="39"/>
      <c r="P24" s="40" t="str">
        <f>IF(P23&gt;=0.5%,"OK","bad")</f>
        <v>bad</v>
      </c>
      <c r="Q24" s="41"/>
      <c r="R24" s="42" t="str">
        <f>IF(R23&gt;=2%,"OK","bad")</f>
        <v>bad</v>
      </c>
    </row>
    <row r="25" spans="1:18" x14ac:dyDescent="0.25">
      <c r="A25" s="54"/>
      <c r="B25" s="78"/>
      <c r="C25" s="36" t="s">
        <v>29</v>
      </c>
      <c r="D25" s="31">
        <f>D21-D23</f>
        <v>0</v>
      </c>
      <c r="E25" s="55"/>
      <c r="F25" s="26" t="s">
        <v>29</v>
      </c>
      <c r="G25" s="31">
        <f>G21-G23</f>
        <v>0</v>
      </c>
      <c r="H25" s="55"/>
      <c r="I25" s="55"/>
    </row>
    <row r="26" spans="1:18" x14ac:dyDescent="0.25">
      <c r="A26" s="54"/>
      <c r="B26" s="55"/>
      <c r="C26" s="36"/>
      <c r="D26" s="43"/>
      <c r="E26" s="55"/>
      <c r="F26" s="26"/>
      <c r="G26" s="43"/>
      <c r="H26" s="55"/>
      <c r="I26" s="55"/>
    </row>
    <row r="27" spans="1:18" x14ac:dyDescent="0.25">
      <c r="A27" s="54"/>
      <c r="B27" s="55"/>
      <c r="C27" s="91" t="s">
        <v>30</v>
      </c>
      <c r="D27" s="92"/>
      <c r="E27" s="55"/>
      <c r="F27" s="91" t="s">
        <v>31</v>
      </c>
      <c r="G27" s="92"/>
      <c r="H27" s="55"/>
      <c r="I27" s="55"/>
    </row>
    <row r="28" spans="1:18" ht="15.75" thickBot="1" x14ac:dyDescent="0.3">
      <c r="A28" s="54"/>
      <c r="B28" s="54"/>
      <c r="C28" s="93"/>
      <c r="D28" s="94"/>
      <c r="E28" s="55"/>
      <c r="F28" s="93"/>
      <c r="G28" s="94"/>
      <c r="H28" s="55"/>
      <c r="I28" s="55"/>
    </row>
    <row r="29" spans="1:18" ht="15.75" thickTop="1" x14ac:dyDescent="0.25">
      <c r="A29" s="54"/>
      <c r="B29" s="54"/>
      <c r="C29" s="55"/>
      <c r="D29" s="55"/>
      <c r="E29" s="55"/>
      <c r="F29" s="55"/>
      <c r="G29" s="55"/>
      <c r="H29" s="55"/>
      <c r="I29" s="55"/>
    </row>
    <row r="30" spans="1:18" x14ac:dyDescent="0.25">
      <c r="A30" s="56" t="s">
        <v>32</v>
      </c>
      <c r="B30" s="102" t="s">
        <v>33</v>
      </c>
      <c r="C30" s="102"/>
      <c r="D30" s="102"/>
      <c r="E30" s="102"/>
      <c r="F30" s="102"/>
      <c r="G30" s="102"/>
      <c r="H30" s="102"/>
      <c r="I30" s="102"/>
      <c r="J30" s="7"/>
    </row>
    <row r="31" spans="1:18" x14ac:dyDescent="0.25">
      <c r="A31" s="57"/>
      <c r="B31" s="57"/>
      <c r="C31" s="57"/>
      <c r="D31" s="57"/>
      <c r="E31" s="57"/>
      <c r="F31" s="57"/>
      <c r="G31" s="57"/>
      <c r="H31" s="57"/>
      <c r="I31" s="57"/>
      <c r="J31" s="44"/>
      <c r="K31" s="45"/>
    </row>
    <row r="32" spans="1:18" x14ac:dyDescent="0.25">
      <c r="A32" s="58"/>
      <c r="B32" s="59"/>
      <c r="C32" s="60"/>
      <c r="D32" s="61" t="s">
        <v>34</v>
      </c>
      <c r="E32" s="59"/>
      <c r="F32" s="79" t="s">
        <v>35</v>
      </c>
      <c r="G32" s="79"/>
      <c r="H32" s="62"/>
      <c r="I32" s="59"/>
      <c r="J32" s="7"/>
      <c r="P32" s="48">
        <f>IF(D34="","",P34)</f>
        <v>43466</v>
      </c>
      <c r="Q32" s="2" t="s">
        <v>36</v>
      </c>
    </row>
    <row r="33" spans="1:18" x14ac:dyDescent="0.25">
      <c r="A33" s="58"/>
      <c r="B33" s="59"/>
      <c r="C33" s="60"/>
      <c r="D33" s="63" t="s">
        <v>37</v>
      </c>
      <c r="E33" s="59"/>
      <c r="F33" s="79"/>
      <c r="G33" s="80"/>
      <c r="H33" s="81">
        <v>43525</v>
      </c>
      <c r="I33" s="82"/>
      <c r="J33" s="7"/>
      <c r="O33" s="49"/>
      <c r="P33" s="50">
        <f>IF(D34&gt;=1,1,"")</f>
        <v>1</v>
      </c>
      <c r="Q33" s="2" t="s">
        <v>38</v>
      </c>
      <c r="R33" s="49"/>
    </row>
    <row r="34" spans="1:18" x14ac:dyDescent="0.25">
      <c r="A34" s="83" t="s">
        <v>39</v>
      </c>
      <c r="B34" s="83"/>
      <c r="C34" s="84"/>
      <c r="D34" s="51">
        <v>43480</v>
      </c>
      <c r="E34" s="59"/>
      <c r="F34" s="59"/>
      <c r="G34" s="59"/>
      <c r="H34" s="59"/>
      <c r="I34" s="59"/>
      <c r="J34" s="7"/>
      <c r="O34" s="49"/>
      <c r="P34" s="48">
        <f>IFERROR(DATE(YEAR(D34),MONTH(D34)+IF(DAY(D34)&gt;31,1,0),1),"")</f>
        <v>43466</v>
      </c>
      <c r="Q34" s="2" t="s">
        <v>40</v>
      </c>
      <c r="R34" s="49"/>
    </row>
    <row r="35" spans="1:18" x14ac:dyDescent="0.25">
      <c r="A35" s="58"/>
      <c r="B35" s="59"/>
      <c r="C35" s="60"/>
      <c r="D35" s="59"/>
      <c r="E35" s="59"/>
      <c r="F35" s="59"/>
      <c r="G35" s="59"/>
      <c r="H35" s="59"/>
      <c r="I35" s="59"/>
      <c r="J35" s="7"/>
      <c r="O35" s="49"/>
      <c r="P35" s="52"/>
      <c r="Q35" s="49"/>
      <c r="R35" s="49"/>
    </row>
    <row r="36" spans="1:18" x14ac:dyDescent="0.25">
      <c r="A36" s="79" t="s">
        <v>41</v>
      </c>
      <c r="B36" s="79"/>
      <c r="C36" s="79"/>
      <c r="D36" s="59"/>
      <c r="E36" s="59"/>
      <c r="F36" s="59"/>
      <c r="G36" s="59"/>
      <c r="H36" s="59"/>
      <c r="I36" s="59"/>
      <c r="J36" s="7"/>
      <c r="P36" s="48">
        <f>IF(P33=1,EDATE(P34,2),"")</f>
        <v>43525</v>
      </c>
      <c r="Q36" s="2" t="s">
        <v>42</v>
      </c>
    </row>
    <row r="37" spans="1:18" x14ac:dyDescent="0.25">
      <c r="A37" s="79"/>
      <c r="B37" s="79"/>
      <c r="C37" s="79"/>
      <c r="D37" s="64">
        <f>P36</f>
        <v>43525</v>
      </c>
      <c r="E37" s="64">
        <f>IF($P$33=1,EDATE(D37,1),"")</f>
        <v>43556</v>
      </c>
      <c r="F37" s="64">
        <f>IF($P$33=1,EDATE($E37,1),"")</f>
        <v>43586</v>
      </c>
      <c r="G37" s="64">
        <f>IF($P$33=1,EDATE(F37,1),"")</f>
        <v>43617</v>
      </c>
      <c r="H37" s="64">
        <f>IF($P$33=1,EDATE(G37,1),"")</f>
        <v>43647</v>
      </c>
      <c r="I37" s="64">
        <f>IF($P$33=1,EDATE(H37,1),"")</f>
        <v>43678</v>
      </c>
      <c r="J37" s="7"/>
    </row>
    <row r="38" spans="1:18" x14ac:dyDescent="0.25">
      <c r="A38" s="58"/>
      <c r="B38" s="59"/>
      <c r="C38" s="60"/>
      <c r="D38" s="59"/>
      <c r="E38" s="65"/>
      <c r="F38" s="59"/>
      <c r="G38" s="59"/>
      <c r="H38" s="59"/>
      <c r="I38" s="59"/>
      <c r="J38" s="7"/>
    </row>
    <row r="39" spans="1:18" x14ac:dyDescent="0.25">
      <c r="A39" s="85" t="s">
        <v>43</v>
      </c>
      <c r="B39" s="85"/>
      <c r="C39" s="86"/>
      <c r="D39" s="64">
        <f>IF(P33=1,P39,"")</f>
        <v>43735</v>
      </c>
      <c r="E39" s="66" t="s">
        <v>44</v>
      </c>
      <c r="F39" s="59"/>
      <c r="G39" s="59"/>
      <c r="H39" s="59"/>
      <c r="I39" s="59"/>
      <c r="J39" s="7"/>
      <c r="P39" s="48">
        <f>H33+210</f>
        <v>43735</v>
      </c>
      <c r="Q39" s="2" t="s">
        <v>45</v>
      </c>
    </row>
    <row r="40" spans="1:18" x14ac:dyDescent="0.25">
      <c r="A40" s="58"/>
      <c r="B40" s="67"/>
      <c r="C40" s="68"/>
      <c r="D40" s="67"/>
      <c r="E40" s="69"/>
      <c r="F40" s="69"/>
      <c r="G40" s="69"/>
      <c r="H40" s="69"/>
      <c r="I40" s="69"/>
      <c r="J40" s="53"/>
    </row>
    <row r="41" spans="1:18" x14ac:dyDescent="0.25">
      <c r="A41" s="58"/>
      <c r="B41" s="57"/>
      <c r="C41" s="57"/>
      <c r="D41" s="57"/>
      <c r="E41" s="67"/>
      <c r="F41" s="67"/>
      <c r="G41" s="69"/>
      <c r="H41" s="69"/>
      <c r="I41" s="69"/>
      <c r="J41" s="53"/>
    </row>
    <row r="42" spans="1:18" hidden="1" x14ac:dyDescent="0.25">
      <c r="A42" s="46"/>
      <c r="B42" s="7"/>
      <c r="C42" s="47"/>
      <c r="D42" s="7"/>
      <c r="E42" s="7"/>
      <c r="F42" s="7"/>
      <c r="G42" s="7"/>
      <c r="H42" s="7"/>
      <c r="I42" s="7"/>
      <c r="J42" s="7"/>
    </row>
  </sheetData>
  <sheetProtection algorithmName="SHA-512" hashValue="FeAs8RUFuGNiho368e6XheeNn1Qmbs6iT7suhYm7SDgXIIa4CULQjlUJ60NwJ/xeOkkYltDqoFZhg50LJWcI1w==" saltValue="sfpMPbC2jq11ByeN0eOeUQ==" spinCount="100000" sheet="1" objects="1" scenarios="1" selectLockedCells="1"/>
  <mergeCells count="24">
    <mergeCell ref="O9:Q9"/>
    <mergeCell ref="B30:I30"/>
    <mergeCell ref="A10:C10"/>
    <mergeCell ref="F10:H10"/>
    <mergeCell ref="B12:C12"/>
    <mergeCell ref="F12:H12"/>
    <mergeCell ref="B14:I14"/>
    <mergeCell ref="A16:I16"/>
    <mergeCell ref="D1:F1"/>
    <mergeCell ref="B18:I18"/>
    <mergeCell ref="C20:D20"/>
    <mergeCell ref="F20:G20"/>
    <mergeCell ref="C27:D28"/>
    <mergeCell ref="F27:G28"/>
    <mergeCell ref="A3:C4"/>
    <mergeCell ref="E3:F4"/>
    <mergeCell ref="B6:D6"/>
    <mergeCell ref="G6:I6"/>
    <mergeCell ref="B8:I8"/>
    <mergeCell ref="F32:G33"/>
    <mergeCell ref="H33:I33"/>
    <mergeCell ref="A34:C34"/>
    <mergeCell ref="A36:C37"/>
    <mergeCell ref="A39:C39"/>
  </mergeCells>
  <conditionalFormatting sqref="D12">
    <cfRule type="expression" dxfId="7" priority="8">
      <formula>$D$10="yes"</formula>
    </cfRule>
  </conditionalFormatting>
  <conditionalFormatting sqref="G25">
    <cfRule type="cellIs" dxfId="6" priority="6" operator="lessThan">
      <formula>0.02</formula>
    </cfRule>
    <cfRule type="cellIs" dxfId="5" priority="7" operator="greaterThanOrEqual">
      <formula>0.02</formula>
    </cfRule>
  </conditionalFormatting>
  <conditionalFormatting sqref="D25">
    <cfRule type="cellIs" dxfId="4" priority="4" operator="lessThan">
      <formula>0.005</formula>
    </cfRule>
    <cfRule type="cellIs" dxfId="3" priority="5" operator="greaterThanOrEqual">
      <formula>0.005</formula>
    </cfRule>
  </conditionalFormatting>
  <conditionalFormatting sqref="C27:D28">
    <cfRule type="expression" dxfId="2" priority="3">
      <formula>$P$24="bad"</formula>
    </cfRule>
  </conditionalFormatting>
  <conditionalFormatting sqref="F27:G28">
    <cfRule type="expression" dxfId="1" priority="2">
      <formula>$R$24="bad"</formula>
    </cfRule>
  </conditionalFormatting>
  <conditionalFormatting sqref="F12:H12">
    <cfRule type="containsText" dxfId="0" priority="1" operator="containsText" text="false">
      <formula>NOT(ISERROR(SEARCH("false",F12)))</formula>
    </cfRule>
  </conditionalFormatting>
  <dataValidations count="1">
    <dataValidation type="list" allowBlank="1" showInputMessage="1" showErrorMessage="1" sqref="D10" xr:uid="{00000000-0002-0000-0000-000000000000}">
      <formula1>$P$5:$P$7</formula1>
    </dataValidation>
  </dataValidations>
  <pageMargins left="0.45" right="0.45" top="0.25" bottom="0.2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 IRRRL Net Tangible Benefit</vt:lpstr>
    </vt:vector>
  </TitlesOfParts>
  <Company>N/A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Carly Werner</dc:creator>
  <cp:lastModifiedBy>Ximena Mejorado</cp:lastModifiedBy>
  <cp:lastPrinted>2019-06-22T20:38:13Z</cp:lastPrinted>
  <dcterms:created xsi:type="dcterms:W3CDTF">2019-06-22T20:35:35Z</dcterms:created>
  <dcterms:modified xsi:type="dcterms:W3CDTF">2021-04-28T02:02:06Z</dcterms:modified>
</cp:coreProperties>
</file>