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vfile01\tsredirect$\dnguyen\Desktop\"/>
    </mc:Choice>
  </mc:AlternateContent>
  <xr:revisionPtr revIDLastSave="0" documentId="8_{95A7B53F-286E-4C0A-B37B-ABB91169726C}" xr6:coauthVersionLast="46" xr6:coauthVersionMax="46" xr10:uidLastSave="{00000000-0000-0000-0000-000000000000}"/>
  <bookViews>
    <workbookView xWindow="-120" yWindow="-120" windowWidth="29040" windowHeight="15840" xr2:uid="{F31B97F2-C677-4C6C-9875-18BB82F17333}"/>
  </bookViews>
  <sheets>
    <sheet name="FNMA RefiNow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ylist" localSheetId="0">'[1]VA Entitlement'!#REF!:INDEX('[1]VA Entitlement'!#REF!,SUMPRODUCT(--('[1]VA Entitlement'!#REF!&lt;&gt;"")))</definedName>
    <definedName name="countylist">'[2]VA Entitlement'!#REF!:INDEX('[2]VA Entitlement'!#REF!,SUMPRODUCT(--('[2]VA Entitlement'!#REF!&lt;&gt;"")))</definedName>
    <definedName name="Exemptions">[3]Sheet3!$B$1:$K$1</definedName>
    <definedName name="Info" localSheetId="0">'[1]Streamline 1.75%'!$J$6:$J$7</definedName>
    <definedName name="Info">'[2]Streamline 1.75%'!$J$6:$J$7</definedName>
    <definedName name="list">'[4]GSE Limits'!$F$2:INDEX('[4]GSE Limits'!$F$2:$F$100,SUMPRODUCT(--('[4]GSE Limits'!$F$2:$F$100&lt;&gt;"")))</definedName>
    <definedName name="_xlnm.Print_Area" localSheetId="0">'FNMA RefiNow'!$A$1:$F$50</definedName>
    <definedName name="Type">#REF!</definedName>
    <definedName name="Yes" localSheetId="0">'[1]USDA RD-Only - Form 1944-61'!$AA$3:$AA$6</definedName>
    <definedName name="Yes">'[2]USDA RD-Only - Form 1944-61'!$AA$3:$AA$6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I34" i="1" s="1"/>
  <c r="E34" i="1"/>
  <c r="G24" i="1"/>
  <c r="D28" i="1" s="1"/>
  <c r="D31" i="1" s="1"/>
  <c r="J18" i="1"/>
  <c r="H18" i="1"/>
  <c r="G18" i="1"/>
  <c r="E18" i="1"/>
  <c r="D18" i="1"/>
  <c r="E16" i="1"/>
  <c r="I14" i="1"/>
  <c r="H14" i="1"/>
  <c r="G14" i="1"/>
  <c r="E14" i="1"/>
  <c r="L13" i="1"/>
  <c r="K13" i="1"/>
  <c r="J13" i="1"/>
  <c r="I13" i="1"/>
  <c r="H13" i="1"/>
  <c r="G13" i="1"/>
  <c r="E12" i="1"/>
  <c r="H11" i="1"/>
  <c r="J11" i="1" s="1"/>
  <c r="G11" i="1"/>
  <c r="E11" i="1"/>
  <c r="D8" i="1"/>
  <c r="E7" i="1"/>
  <c r="D39" i="1" l="1"/>
  <c r="D37" i="1"/>
  <c r="E27" i="1"/>
  <c r="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 Nguyen</author>
  </authors>
  <commentList>
    <comment ref="A18" authorId="0" shapeId="0" xr:uid="{D837A33E-71CF-4CFF-B29F-98E6FFF04ECC}">
      <text>
        <r>
          <rPr>
            <b/>
            <sz val="9"/>
            <color indexed="81"/>
            <rFont val="Tahoma"/>
            <family val="2"/>
          </rPr>
          <t>Enter 100% of the annual AMI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 xr:uid="{E5E8DE03-6315-43D8-B6EC-59473C722634}">
      <text>
        <r>
          <rPr>
            <b/>
            <sz val="9"/>
            <color indexed="81"/>
            <rFont val="Tahoma"/>
            <family val="2"/>
          </rPr>
          <t>Item F from Details of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 shapeId="0" xr:uid="{2152B9A0-ECEE-4CAD-80DA-AEAA08973A4D}">
      <text>
        <r>
          <rPr>
            <b/>
            <sz val="9"/>
            <color indexed="81"/>
            <rFont val="Tahoma"/>
            <family val="2"/>
          </rPr>
          <t>Item G from Details of Transaction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<sst xmlns="http://schemas.openxmlformats.org/spreadsheetml/2006/main" count="43" uniqueCount="41">
  <si>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FNMA RefiNow/FHLMC Refi Possible Worksheet</t>
  </si>
  <si>
    <t>Completed by:</t>
  </si>
  <si>
    <t>Date:</t>
  </si>
  <si>
    <t>Demand Date:</t>
  </si>
  <si>
    <t>All Borrowers on current loan also on new loan?</t>
  </si>
  <si>
    <t>Yes</t>
  </si>
  <si>
    <t>Remaining borrower has made the most recent 12 months of payments with their own funds</t>
  </si>
  <si>
    <t>No</t>
  </si>
  <si>
    <t>Death of a borrower on the prior loan</t>
  </si>
  <si>
    <t>Existing Loan Information</t>
  </si>
  <si>
    <t>New Loan Information</t>
  </si>
  <si>
    <t>Eligibility</t>
  </si>
  <si>
    <t>Interest Rate</t>
  </si>
  <si>
    <t>Minimum 50 basis point reduction met</t>
  </si>
  <si>
    <t>Note Date</t>
  </si>
  <si>
    <t>Principal and Interest</t>
  </si>
  <si>
    <t>Unacceptable.  Must have a reduction in mortgage payment</t>
  </si>
  <si>
    <t>Mortgage Insurance</t>
  </si>
  <si>
    <t>*NOTE: Disregard AUS finding requiring $50 reduction in mtg payment (removed as of 10/20/21)</t>
  </si>
  <si>
    <t>AMI income limit (annual)</t>
  </si>
  <si>
    <t>Income acceptable</t>
  </si>
  <si>
    <t>Qualifying Income (monthly)</t>
  </si>
  <si>
    <t>(100% AMI limit available 12/6/21)</t>
  </si>
  <si>
    <t>Loan Amount Calculator</t>
  </si>
  <si>
    <t>Loan Payoff</t>
  </si>
  <si>
    <t>Last Payment Date</t>
  </si>
  <si>
    <t>Interest cannot exceed 59 days.  Must make current month mortgage payment</t>
  </si>
  <si>
    <t>Estimated Funding Date</t>
  </si>
  <si>
    <t>Balance</t>
  </si>
  <si>
    <t>Interest Per Diem</t>
  </si>
  <si>
    <t>Misc Fees on Demand</t>
  </si>
  <si>
    <t xml:space="preserve"> + </t>
  </si>
  <si>
    <t>Total Payoff Amount</t>
  </si>
  <si>
    <t xml:space="preserve"> = </t>
  </si>
  <si>
    <t>Closing Costs</t>
  </si>
  <si>
    <t>Discount Points</t>
  </si>
  <si>
    <t>*NOTE: Disregard AUS finding that max closing costs cannot exceed $5,000 (removed as of 10/20/21)</t>
  </si>
  <si>
    <t>Total Funds to close</t>
  </si>
  <si>
    <t>Max Loan Amount</t>
  </si>
  <si>
    <t>*padded $100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</si>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</sst>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164" fontId="0" fillId="0" borderId="6" xfId="0" applyNumberFormat="1" applyBorder="1"/>
    <xf numFmtId="14" fontId="0" fillId="3" borderId="7" xfId="0" applyNumberFormat="1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14" fontId="0" fillId="0" borderId="0" xfId="0" applyNumberFormat="1"/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1" xfId="0" applyNumberFormat="1" applyFill="1" applyBorder="1" applyAlignment="1" applyProtection="1">
      <alignment horizontal="center"/>
      <protection locked="0"/>
    </xf>
    <xf numFmtId="44" fontId="0" fillId="2" borderId="12" xfId="0" applyNumberFormat="1" applyFill="1" applyBorder="1" applyProtection="1">
      <protection locked="0"/>
    </xf>
    <xf numFmtId="44" fontId="0" fillId="3" borderId="10" xfId="0" applyNumberFormat="1" applyFill="1" applyBorder="1" applyAlignment="1" applyProtection="1">
      <alignment horizontal="center"/>
      <protection locked="0"/>
    </xf>
    <xf numFmtId="44" fontId="0" fillId="3" borderId="11" xfId="0" applyNumberFormat="1" applyFill="1" applyBorder="1" applyAlignment="1" applyProtection="1">
      <alignment horizontal="center"/>
      <protection locked="0"/>
    </xf>
    <xf numFmtId="44" fontId="0" fillId="3" borderId="12" xfId="0" applyNumberFormat="1" applyFill="1" applyBorder="1" applyProtection="1">
      <protection locked="0"/>
    </xf>
    <xf numFmtId="0" fontId="7" fillId="0" borderId="0" xfId="0" applyFont="1" applyAlignment="1">
      <alignment horizontal="left" wrapText="1"/>
    </xf>
    <xf numFmtId="0" fontId="2" fillId="0" borderId="0" xfId="1" applyProtection="1">
      <protection locked="0"/>
    </xf>
    <xf numFmtId="44" fontId="0" fillId="2" borderId="12" xfId="0" applyNumberForma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4" fontId="0" fillId="0" borderId="0" xfId="0" applyNumberFormat="1"/>
    <xf numFmtId="44" fontId="0" fillId="3" borderId="12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Alignment="1">
      <alignment horizontal="left" wrapText="1"/>
    </xf>
    <xf numFmtId="0" fontId="1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0" xfId="0" applyAlignment="1">
      <alignment horizontal="left"/>
    </xf>
    <xf numFmtId="14" fontId="0" fillId="2" borderId="18" xfId="0" applyNumberFormat="1" applyFill="1" applyBorder="1" applyProtection="1">
      <protection locked="0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18" xfId="0" applyNumberFormat="1" applyFill="1" applyBorder="1" applyProtection="1">
      <protection locked="0"/>
    </xf>
    <xf numFmtId="44" fontId="0" fillId="2" borderId="18" xfId="0" applyNumberFormat="1" applyFill="1" applyBorder="1" applyProtection="1">
      <protection locked="0"/>
    </xf>
    <xf numFmtId="0" fontId="9" fillId="0" borderId="1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4" fontId="0" fillId="3" borderId="1" xfId="0" applyNumberFormat="1" applyFill="1" applyBorder="1" applyProtection="1">
      <protection locked="0"/>
    </xf>
    <xf numFmtId="44" fontId="8" fillId="0" borderId="0" xfId="0" applyNumberFormat="1" applyFont="1"/>
    <xf numFmtId="44" fontId="0" fillId="0" borderId="17" xfId="0" applyNumberFormat="1" applyBorder="1"/>
    <xf numFmtId="44" fontId="0" fillId="0" borderId="0" xfId="0" applyNumberFormat="1" applyAlignment="1">
      <alignment horizontal="right"/>
    </xf>
    <xf numFmtId="44" fontId="0" fillId="0" borderId="18" xfId="0" applyNumberFormat="1" applyBorder="1"/>
    <xf numFmtId="44" fontId="0" fillId="3" borderId="18" xfId="0" applyNumberFormat="1" applyFill="1" applyBorder="1" applyProtection="1">
      <protection locked="0"/>
    </xf>
    <xf numFmtId="0" fontId="4" fillId="0" borderId="16" xfId="0" applyFont="1" applyBorder="1" applyAlignment="1">
      <alignment horizontal="center" wrapText="1"/>
    </xf>
    <xf numFmtId="44" fontId="0" fillId="2" borderId="19" xfId="0" applyNumberFormat="1" applyFill="1" applyBorder="1" applyProtection="1">
      <protection locked="0"/>
    </xf>
    <xf numFmtId="44" fontId="0" fillId="0" borderId="20" xfId="0" applyNumberFormat="1" applyBorder="1"/>
    <xf numFmtId="44" fontId="1" fillId="0" borderId="0" xfId="0" applyNumberFormat="1" applyFont="1"/>
    <xf numFmtId="44" fontId="1" fillId="0" borderId="18" xfId="0" applyNumberFormat="1" applyFont="1" applyBorder="1"/>
    <xf numFmtId="0" fontId="0" fillId="0" borderId="21" xfId="0" applyBorder="1"/>
    <xf numFmtId="0" fontId="0" fillId="0" borderId="22" xfId="0" applyBorder="1"/>
    <xf numFmtId="0" fontId="10" fillId="0" borderId="23" xfId="0" applyFont="1" applyBorder="1" applyAlignment="1">
      <alignment horizontal="right" vertical="top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9">
    <dxf>
      <font>
        <color rgb="FF008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U%20Income%20Calculator%20-%202021-06-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U%20Income%20Calculator%20-%202021-10-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lregs.com/Users/daniel.gehring/AppData/Local/Microsoft/Windows/Temporary%20Internet%20Files/Content.Outlook/WR7PHN4A/Residual%20Income%20Evaluation%20Portfo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Loan%20Li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Earner - B1"/>
      <sheetName val="Wage Earner - B2"/>
      <sheetName val="Wage Earner - B3"/>
      <sheetName val="Wage Earner - B4"/>
      <sheetName val="Retirement B1"/>
      <sheetName val="Retirement B2"/>
      <sheetName val="SSI - B1"/>
      <sheetName val="SSI - B2"/>
      <sheetName val="UnionContract Work"/>
      <sheetName val="DividendInterest"/>
      <sheetName val="Rental Income DU 10.0 - 1yr"/>
      <sheetName val="Rental Income DU 9.3 - 1yr"/>
      <sheetName val="Rental Income - 2yr avg"/>
      <sheetName val="FHA Rental Income"/>
      <sheetName val="Sched C"/>
      <sheetName val="SE MONTHLY TOTALS"/>
      <sheetName val="1065 Partnership Income"/>
      <sheetName val="1120S S-Corp Income"/>
      <sheetName val="1120 C-Corp Income"/>
      <sheetName val="Sched F Farm Income"/>
      <sheetName val="12 Month Mtg Payment History"/>
      <sheetName val="Concurrent Loans"/>
      <sheetName val="Business Liquidity"/>
      <sheetName val="Residual Income (Caliber)"/>
      <sheetName val="Family Tables"/>
      <sheetName val="Residual Income (general)"/>
      <sheetName val="Residual Income FHA VA"/>
      <sheetName val="VA IRRRL Cashout Worksheet"/>
      <sheetName val="VA Entitlement"/>
      <sheetName val="FHA Strealine Worksheet"/>
      <sheetName val="Streamline 1.75%"/>
      <sheetName val="FHA Self-Sufficiency Worksheet"/>
      <sheetName val="LP Open Access Calculator"/>
      <sheetName val="Debt"/>
      <sheetName val="FHA Compensating Factor NDM"/>
      <sheetName val="FHA Compensating Factor"/>
      <sheetName val="Employment History"/>
      <sheetName val="Asset List"/>
      <sheetName val="INDEX"/>
      <sheetName val="Insurance Coverage"/>
      <sheetName val="USDA Income Eligibility"/>
      <sheetName val="USDA Pymt Assist-Max Loan Calc"/>
      <sheetName val="USDA Co-Signer"/>
      <sheetName val="USDA RD-Only - Form 1944-61"/>
      <sheetName val="FNMA RefiNow"/>
      <sheetName val="Loan Narrative"/>
      <sheetName val="FY19 IncomeLimits"/>
      <sheetName val="FY20 IncomeLimits"/>
      <sheetName val="Area Loan Limits"/>
      <sheetName val="Used for (ALL) Updates"/>
      <sheetName val="Pilot St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>
        <row r="6">
          <cell r="J6" t="str">
            <v>Daily Per Diem</v>
          </cell>
        </row>
        <row r="7">
          <cell r="J7" t="str">
            <v>Monthly Interest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Earner - B1"/>
      <sheetName val="Wage Earner - B2"/>
      <sheetName val="Wage Earner - B3"/>
      <sheetName val="Wage Earner - B4"/>
      <sheetName val="Retirement B1"/>
      <sheetName val="Retirement B2"/>
      <sheetName val="SSI - B1"/>
      <sheetName val="SSI - B2"/>
      <sheetName val="UnionContract Work"/>
      <sheetName val="DividendInterest"/>
      <sheetName val="Rental Income DU 10.0 - 1yr"/>
      <sheetName val="Rental Income DU 9.3 - 1yr"/>
      <sheetName val="Rental Income - 2yr avg"/>
      <sheetName val="FHA Rental Income"/>
      <sheetName val="Sched C"/>
      <sheetName val="SE MONTHLY TOTALS"/>
      <sheetName val="1065 Partnership Income"/>
      <sheetName val="1120S S-Corp Income"/>
      <sheetName val="1120 C-Corp Income"/>
      <sheetName val="Sched F Farm Income"/>
      <sheetName val="12 Month Mtg Payment History"/>
      <sheetName val="Concurrent Loans"/>
      <sheetName val="Business Liquidity"/>
      <sheetName val="Residual Income (Caliber)"/>
      <sheetName val="Family Tables"/>
      <sheetName val="Residual Income (general)"/>
      <sheetName val="Residual Income FHA VA"/>
      <sheetName val="VA IRRRL Cashout Worksheet"/>
      <sheetName val="VA Entitlement"/>
      <sheetName val="FHA Strealine Worksheet"/>
      <sheetName val="Streamline 1.75%"/>
      <sheetName val="FHA Self-Sufficiency Worksheet"/>
      <sheetName val="LP Open Access Calculator"/>
      <sheetName val="Debt"/>
      <sheetName val="FHA Compensating Factor NDM"/>
      <sheetName val="FHA Compensating Factor"/>
      <sheetName val="Employment History"/>
      <sheetName val="Asset List"/>
      <sheetName val="Insurance Coverage"/>
      <sheetName val="USDA Income Eligibility"/>
      <sheetName val="USDA Pymt Assist-Max Loan Calc"/>
      <sheetName val="USDA Co-Signer"/>
      <sheetName val="USDA RD-Only - Form 1944-61"/>
      <sheetName val="INDEX"/>
      <sheetName val="FNMA RefiNow"/>
      <sheetName val="Loan Narrative"/>
      <sheetName val="FY19 IncomeLimits"/>
      <sheetName val="FY20 IncomeLimits"/>
      <sheetName val="Area Loan Limits"/>
      <sheetName val="Used for (ALL) Updates"/>
      <sheetName val="Pilot St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J6" t="str">
            <v>Daily Per Diem</v>
          </cell>
        </row>
        <row r="7">
          <cell r="J7" t="str">
            <v>Monthly Interest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SE"/>
      <sheetName val="GSE Limits"/>
    </sheetNames>
    <sheetDataSet>
      <sheetData sheetId="0" refreshError="1"/>
      <sheetData sheetId="1" refreshError="1"/>
      <sheetData sheetId="2">
        <row r="2">
          <cell r="F2" t="str">
            <v>One-Unit
Limit</v>
          </cell>
        </row>
        <row r="3">
          <cell r="F3">
            <v>510400</v>
          </cell>
        </row>
        <row r="4">
          <cell r="F4">
            <v>510400</v>
          </cell>
        </row>
        <row r="5">
          <cell r="F5">
            <v>510400</v>
          </cell>
        </row>
        <row r="6">
          <cell r="F6">
            <v>510400</v>
          </cell>
        </row>
        <row r="7">
          <cell r="F7">
            <v>510400</v>
          </cell>
        </row>
        <row r="8">
          <cell r="F8">
            <v>510400</v>
          </cell>
        </row>
        <row r="9">
          <cell r="F9">
            <v>510400</v>
          </cell>
        </row>
        <row r="10">
          <cell r="F10">
            <v>510400</v>
          </cell>
        </row>
        <row r="11">
          <cell r="F11">
            <v>510400</v>
          </cell>
        </row>
        <row r="12">
          <cell r="F12">
            <v>510400</v>
          </cell>
        </row>
        <row r="13">
          <cell r="F13">
            <v>510400</v>
          </cell>
        </row>
        <row r="14">
          <cell r="F14">
            <v>510400</v>
          </cell>
        </row>
        <row r="15">
          <cell r="F15">
            <v>510400</v>
          </cell>
        </row>
        <row r="16">
          <cell r="F16">
            <v>510400</v>
          </cell>
        </row>
        <row r="17">
          <cell r="F17">
            <v>510400</v>
          </cell>
        </row>
        <row r="18">
          <cell r="F18">
            <v>510400</v>
          </cell>
        </row>
        <row r="19">
          <cell r="F19">
            <v>510400</v>
          </cell>
        </row>
        <row r="20">
          <cell r="F20">
            <v>510400</v>
          </cell>
        </row>
        <row r="21">
          <cell r="F21">
            <v>510400</v>
          </cell>
        </row>
        <row r="22">
          <cell r="F22">
            <v>510400</v>
          </cell>
        </row>
        <row r="23">
          <cell r="F23">
            <v>510400</v>
          </cell>
        </row>
        <row r="24">
          <cell r="F24">
            <v>510400</v>
          </cell>
        </row>
        <row r="25">
          <cell r="F25">
            <v>510400</v>
          </cell>
        </row>
        <row r="26">
          <cell r="F26">
            <v>510400</v>
          </cell>
        </row>
        <row r="27">
          <cell r="F27">
            <v>510400</v>
          </cell>
        </row>
        <row r="28">
          <cell r="F28">
            <v>510400</v>
          </cell>
        </row>
        <row r="29">
          <cell r="F29">
            <v>510400</v>
          </cell>
        </row>
        <row r="30">
          <cell r="F30">
            <v>510400</v>
          </cell>
        </row>
        <row r="31">
          <cell r="F31">
            <v>510400</v>
          </cell>
        </row>
        <row r="32">
          <cell r="F32">
            <v>510400</v>
          </cell>
        </row>
        <row r="33">
          <cell r="F33">
            <v>510400</v>
          </cell>
        </row>
        <row r="34">
          <cell r="F34">
            <v>510400</v>
          </cell>
        </row>
        <row r="35">
          <cell r="F35">
            <v>510400</v>
          </cell>
        </row>
        <row r="36">
          <cell r="F36">
            <v>510400</v>
          </cell>
        </row>
        <row r="37">
          <cell r="F37">
            <v>510400</v>
          </cell>
        </row>
        <row r="38">
          <cell r="F38">
            <v>510400</v>
          </cell>
        </row>
        <row r="39">
          <cell r="F39">
            <v>510400</v>
          </cell>
        </row>
        <row r="40">
          <cell r="F40">
            <v>510400</v>
          </cell>
        </row>
        <row r="41">
          <cell r="F41">
            <v>510400</v>
          </cell>
        </row>
        <row r="42">
          <cell r="F42">
            <v>510400</v>
          </cell>
        </row>
        <row r="43">
          <cell r="F43">
            <v>510400</v>
          </cell>
        </row>
        <row r="44">
          <cell r="F44">
            <v>510400</v>
          </cell>
        </row>
        <row r="45">
          <cell r="F45">
            <v>510400</v>
          </cell>
        </row>
        <row r="46">
          <cell r="F46">
            <v>510400</v>
          </cell>
        </row>
        <row r="47">
          <cell r="F47">
            <v>510400</v>
          </cell>
        </row>
        <row r="48">
          <cell r="F48">
            <v>510400</v>
          </cell>
        </row>
        <row r="49">
          <cell r="F49">
            <v>510400</v>
          </cell>
        </row>
        <row r="50">
          <cell r="F50">
            <v>510400</v>
          </cell>
        </row>
        <row r="51">
          <cell r="F51">
            <v>510400</v>
          </cell>
        </row>
        <row r="52">
          <cell r="F52">
            <v>510400</v>
          </cell>
        </row>
        <row r="53">
          <cell r="F53">
            <v>510400</v>
          </cell>
        </row>
        <row r="54">
          <cell r="F54">
            <v>510400</v>
          </cell>
        </row>
        <row r="55">
          <cell r="F55">
            <v>510400</v>
          </cell>
        </row>
        <row r="56">
          <cell r="F56">
            <v>510400</v>
          </cell>
        </row>
        <row r="57">
          <cell r="F57">
            <v>510400</v>
          </cell>
        </row>
        <row r="58">
          <cell r="F58">
            <v>510400</v>
          </cell>
        </row>
        <row r="59">
          <cell r="F59">
            <v>510400</v>
          </cell>
        </row>
        <row r="60">
          <cell r="F60">
            <v>510400</v>
          </cell>
        </row>
        <row r="61">
          <cell r="F61">
            <v>510400</v>
          </cell>
        </row>
        <row r="62">
          <cell r="F62">
            <v>510400</v>
          </cell>
        </row>
        <row r="63">
          <cell r="F63">
            <v>510400</v>
          </cell>
        </row>
        <row r="64">
          <cell r="F64">
            <v>510400</v>
          </cell>
        </row>
        <row r="65">
          <cell r="F65">
            <v>510400</v>
          </cell>
        </row>
        <row r="66">
          <cell r="F66">
            <v>510400</v>
          </cell>
        </row>
        <row r="67">
          <cell r="F67">
            <v>510400</v>
          </cell>
        </row>
        <row r="68">
          <cell r="F68">
            <v>510400</v>
          </cell>
        </row>
        <row r="69">
          <cell r="F69">
            <v>510400</v>
          </cell>
        </row>
        <row r="70">
          <cell r="F70">
            <v>765600</v>
          </cell>
        </row>
        <row r="71">
          <cell r="F71">
            <v>765600</v>
          </cell>
        </row>
        <row r="72">
          <cell r="F72">
            <v>765600</v>
          </cell>
        </row>
        <row r="73">
          <cell r="F73">
            <v>765600</v>
          </cell>
        </row>
        <row r="74">
          <cell r="F74">
            <v>765600</v>
          </cell>
        </row>
        <row r="75">
          <cell r="F75">
            <v>765600</v>
          </cell>
        </row>
        <row r="76">
          <cell r="F76">
            <v>765600</v>
          </cell>
        </row>
        <row r="77">
          <cell r="F77">
            <v>765600</v>
          </cell>
        </row>
        <row r="78">
          <cell r="F78">
            <v>765600</v>
          </cell>
        </row>
        <row r="79">
          <cell r="F79">
            <v>765600</v>
          </cell>
        </row>
        <row r="80">
          <cell r="F80">
            <v>765600</v>
          </cell>
        </row>
        <row r="81">
          <cell r="F81">
            <v>765600</v>
          </cell>
        </row>
        <row r="82">
          <cell r="F82">
            <v>765600</v>
          </cell>
        </row>
        <row r="83">
          <cell r="F83">
            <v>765600</v>
          </cell>
        </row>
        <row r="84">
          <cell r="F84">
            <v>765600</v>
          </cell>
        </row>
        <row r="85">
          <cell r="F85">
            <v>765600</v>
          </cell>
        </row>
        <row r="86">
          <cell r="F86">
            <v>765600</v>
          </cell>
        </row>
        <row r="87">
          <cell r="F87">
            <v>765600</v>
          </cell>
        </row>
        <row r="88">
          <cell r="F88">
            <v>765600</v>
          </cell>
        </row>
        <row r="89">
          <cell r="F89">
            <v>765600</v>
          </cell>
        </row>
        <row r="90">
          <cell r="F90">
            <v>765600</v>
          </cell>
        </row>
        <row r="91">
          <cell r="F91">
            <v>765600</v>
          </cell>
        </row>
        <row r="92">
          <cell r="F92">
            <v>765600</v>
          </cell>
        </row>
        <row r="93">
          <cell r="F93">
            <v>765600</v>
          </cell>
        </row>
        <row r="94">
          <cell r="F94">
            <v>765600</v>
          </cell>
        </row>
        <row r="95">
          <cell r="F95">
            <v>765600</v>
          </cell>
        </row>
        <row r="96">
          <cell r="F96">
            <v>765600</v>
          </cell>
        </row>
        <row r="97">
          <cell r="F97">
            <v>765600</v>
          </cell>
        </row>
        <row r="98">
          <cell r="F98">
            <v>765600</v>
          </cell>
        </row>
        <row r="99">
          <cell r="F99">
            <v>510400</v>
          </cell>
        </row>
        <row r="100">
          <cell r="F100">
            <v>510400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mi-lookup-tool.fanniemae.com/amilookuptool/?_ga=2.51056425.1405978758.1626460938-1015561357.162646093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F06D-D49D-405A-9D37-F1E439986A1B}">
  <dimension ref="A1:L49"/>
  <sheetViews>
    <sheetView showGridLines="0" showRowColHeaders="0" tabSelected="1" zoomScaleNormal="100" workbookViewId="0">
      <selection activeCell="B4" sqref="B4:C4"/>
    </sheetView>
  </sheetViews>
  <sheetFormatPr defaultRowHeight="15" x14ac:dyDescent="0.25"/>
  <cols>
    <col min="1" max="1" width="26.42578125" customWidth="1"/>
    <col min="2" max="2" width="13.85546875" customWidth="1"/>
    <col min="3" max="3" width="18.5703125" customWidth="1"/>
    <col min="4" max="4" width="29.28515625" customWidth="1"/>
    <col min="5" max="6" width="25.7109375" customWidth="1"/>
    <col min="7" max="7" width="18" hidden="1" customWidth="1"/>
    <col min="8" max="8" width="13.85546875" hidden="1" customWidth="1"/>
    <col min="9" max="9" width="37.7109375" hidden="1" customWidth="1"/>
    <col min="10" max="10" width="21.28515625" hidden="1" customWidth="1"/>
    <col min="11" max="11" width="58.5703125" hidden="1" customWidth="1"/>
    <col min="12" max="12" width="59.85546875" hidden="1" customWidth="1"/>
  </cols>
  <sheetData>
    <row r="1" spans="1:12" ht="15" customHeight="1" x14ac:dyDescent="0.25">
      <c r="A1" s="1" t="s">
        <v>0</v>
      </c>
      <c r="B1" s="1"/>
      <c r="C1" s="1"/>
      <c r="D1" s="1"/>
      <c r="E1" s="1"/>
      <c r="F1" s="1"/>
    </row>
    <row r="2" spans="1:12" ht="23.25" customHeight="1" x14ac:dyDescent="0.25">
      <c r="A2" s="1"/>
      <c r="B2" s="1"/>
      <c r="C2" s="1"/>
      <c r="D2" s="1"/>
      <c r="E2" s="1"/>
      <c r="F2" s="1"/>
    </row>
    <row r="3" spans="1:12" ht="7.5" customHeight="1" x14ac:dyDescent="0.25"/>
    <row r="4" spans="1:12" x14ac:dyDescent="0.25">
      <c r="A4" s="2" t="s">
        <v>1</v>
      </c>
      <c r="B4" s="3"/>
      <c r="C4" s="3"/>
      <c r="E4" s="4" t="s">
        <v>2</v>
      </c>
      <c r="F4" s="5"/>
    </row>
    <row r="5" spans="1:12" x14ac:dyDescent="0.25">
      <c r="E5" s="4" t="s">
        <v>3</v>
      </c>
      <c r="F5" s="6"/>
    </row>
    <row r="6" spans="1:12" ht="7.5" customHeight="1" x14ac:dyDescent="0.25"/>
    <row r="7" spans="1:12" ht="30" customHeight="1" x14ac:dyDescent="0.25">
      <c r="A7" s="7" t="s">
        <v>4</v>
      </c>
      <c r="B7" s="7"/>
      <c r="C7" s="7"/>
      <c r="D7" s="8"/>
      <c r="E7" s="9" t="str">
        <f>IF(D7=G8,"All bwrs on prior loan need to be on new loan unless valid exception documented:","")</f>
        <v/>
      </c>
      <c r="F7" s="9"/>
      <c r="G7" t="s">
        <v>5</v>
      </c>
      <c r="I7" s="10" t="s">
        <v>6</v>
      </c>
    </row>
    <row r="8" spans="1:12" ht="30" customHeight="1" x14ac:dyDescent="0.25">
      <c r="D8" s="11" t="str">
        <f>IF(D7=G8,"Exception:","")</f>
        <v/>
      </c>
      <c r="E8" s="12"/>
      <c r="F8" s="12"/>
      <c r="G8" t="s">
        <v>7</v>
      </c>
      <c r="I8" t="s">
        <v>8</v>
      </c>
    </row>
    <row r="9" spans="1:12" x14ac:dyDescent="0.25">
      <c r="F9" s="10"/>
    </row>
    <row r="10" spans="1:12" x14ac:dyDescent="0.25">
      <c r="B10" s="13" t="s">
        <v>9</v>
      </c>
      <c r="C10" s="13"/>
      <c r="D10" s="14" t="s">
        <v>10</v>
      </c>
      <c r="E10" s="15" t="s">
        <v>11</v>
      </c>
      <c r="F10" s="15"/>
    </row>
    <row r="11" spans="1:12" x14ac:dyDescent="0.25">
      <c r="A11" t="s">
        <v>12</v>
      </c>
      <c r="B11" s="16"/>
      <c r="C11" s="17"/>
      <c r="D11" s="18"/>
      <c r="E11" s="19" t="str">
        <f>IF(B11=0,"",IF(G11&gt;0.499,I11,J11))</f>
        <v/>
      </c>
      <c r="F11" s="20"/>
      <c r="G11">
        <f>(B11-D11)*100</f>
        <v>0</v>
      </c>
      <c r="H11">
        <f>(B11*100)-0.5</f>
        <v>-0.5</v>
      </c>
      <c r="I11" s="21" t="s">
        <v>13</v>
      </c>
      <c r="J11" s="21" t="str">
        <f>"Max rate allowed = "&amp;H11&amp;"%"</f>
        <v>Max rate allowed = -0.5%</v>
      </c>
    </row>
    <row r="12" spans="1:12" x14ac:dyDescent="0.25">
      <c r="B12" s="22"/>
      <c r="C12" s="22"/>
      <c r="D12" s="22"/>
      <c r="E12" s="20" t="str">
        <f>IF(B13=0,"",IFERROR(IF(G13&lt;12,J13,IF(D13&gt;I13,K13,L13)),""))</f>
        <v/>
      </c>
      <c r="F12" s="20"/>
    </row>
    <row r="13" spans="1:12" ht="15" customHeight="1" x14ac:dyDescent="0.25">
      <c r="A13" t="s">
        <v>14</v>
      </c>
      <c r="B13" s="23"/>
      <c r="C13" s="24"/>
      <c r="D13" s="25"/>
      <c r="E13" s="20"/>
      <c r="F13" s="20"/>
      <c r="G13">
        <f>DATEDIF(B13,D13,"M")</f>
        <v>0</v>
      </c>
      <c r="H13" s="26">
        <f>EDATE(B13,12)</f>
        <v>366</v>
      </c>
      <c r="I13" s="26">
        <f>EDATE(B13,120)</f>
        <v>3653</v>
      </c>
      <c r="J13" t="str">
        <f>"Earliest note date = "&amp;TEXT(H13,"mm/dd/yyyy")</f>
        <v>Earliest note date = 12/31/1900</v>
      </c>
      <c r="K13" t="str">
        <f>"Loan age limit exceeded.  Note cannot be dated after "&amp;TEXT(I13,"mm/dd/yyyy")&amp;" (Max 10yr limit will be removed 12/6/21)"</f>
        <v>Loan age limit exceeded.  Note cannot be dated after 12/31/1909 (Max 10yr limit will be removed 12/6/21)</v>
      </c>
      <c r="L13" t="str">
        <f>"Acceptable.  New note over 12 months from prior note, but less than 120 months"</f>
        <v>Acceptable.  New note over 12 months from prior note, but less than 120 months</v>
      </c>
    </row>
    <row r="14" spans="1:12" x14ac:dyDescent="0.25">
      <c r="A14" t="s">
        <v>15</v>
      </c>
      <c r="B14" s="27"/>
      <c r="C14" s="28"/>
      <c r="D14" s="29"/>
      <c r="E14" s="19" t="str">
        <f>IF((B14+B15)=0,"",IF(G14&gt;0,I14,J14))</f>
        <v/>
      </c>
      <c r="F14" s="20"/>
      <c r="G14">
        <f>SUM(B14:B15)-SUM(D14:D15)</f>
        <v>0</v>
      </c>
      <c r="H14">
        <f>SUM(B14:B15)-50</f>
        <v>-50</v>
      </c>
      <c r="I14" t="str">
        <f>"Acceptable.  Reduction in monthly payment"</f>
        <v>Acceptable.  Reduction in monthly payment</v>
      </c>
      <c r="J14" t="s">
        <v>16</v>
      </c>
    </row>
    <row r="15" spans="1:12" x14ac:dyDescent="0.25">
      <c r="A15" t="s">
        <v>17</v>
      </c>
      <c r="B15" s="30"/>
      <c r="C15" s="31"/>
      <c r="D15" s="32"/>
      <c r="E15" s="19"/>
      <c r="F15" s="20"/>
    </row>
    <row r="16" spans="1:12" x14ac:dyDescent="0.25">
      <c r="E16" s="33" t="str">
        <f>IF(B14=0,"",IF(G14&lt;50,I16,""))</f>
        <v/>
      </c>
      <c r="F16" s="33"/>
      <c r="I16" t="s">
        <v>18</v>
      </c>
    </row>
    <row r="17" spans="1:10" x14ac:dyDescent="0.25">
      <c r="E17" s="33"/>
      <c r="F17" s="33"/>
    </row>
    <row r="18" spans="1:10" x14ac:dyDescent="0.25">
      <c r="A18" s="34" t="s">
        <v>19</v>
      </c>
      <c r="B18" s="35"/>
      <c r="C18" s="35"/>
      <c r="D18" s="36" t="str">
        <f>"80% AMI limit ($"&amp;TEXT(H18,"#,0.00")&amp;"/mo)"</f>
        <v>80% AMI limit ($0.00/mo)</v>
      </c>
      <c r="E18" s="37" t="str">
        <f>IF(B19=0,"",IF(B19&lt;(H18+0.01),I18,J18))</f>
        <v/>
      </c>
      <c r="F18" s="37"/>
      <c r="G18" s="38">
        <f>B18*80/100</f>
        <v>0</v>
      </c>
      <c r="H18" s="38">
        <f>G18/12</f>
        <v>0</v>
      </c>
      <c r="I18" t="s">
        <v>20</v>
      </c>
      <c r="J18" t="str">
        <f>"Qualifying income cannot exceed 80% of the AMI limit ($"&amp;TEXT(H18,"#,0.00")&amp;"/mo)"</f>
        <v>Qualifying income cannot exceed 80% of the AMI limit ($0.00/mo)</v>
      </c>
    </row>
    <row r="19" spans="1:10" x14ac:dyDescent="0.25">
      <c r="A19" t="s">
        <v>21</v>
      </c>
      <c r="B19" s="39"/>
      <c r="C19" s="39"/>
      <c r="D19" s="40" t="s">
        <v>22</v>
      </c>
      <c r="E19" s="37"/>
      <c r="F19" s="37"/>
    </row>
    <row r="20" spans="1:10" x14ac:dyDescent="0.25">
      <c r="F20" s="41"/>
    </row>
    <row r="21" spans="1:10" s="14" customFormat="1" ht="15.75" thickBot="1" x14ac:dyDescent="0.3">
      <c r="A21" s="42" t="s">
        <v>23</v>
      </c>
      <c r="F21" s="41"/>
    </row>
    <row r="22" spans="1:10" x14ac:dyDescent="0.25">
      <c r="A22" s="43"/>
      <c r="B22" s="44"/>
      <c r="C22" s="44"/>
      <c r="D22" s="45"/>
      <c r="F22" s="46"/>
    </row>
    <row r="23" spans="1:10" x14ac:dyDescent="0.25">
      <c r="A23" s="47" t="s">
        <v>24</v>
      </c>
      <c r="D23" s="48"/>
      <c r="F23" s="46"/>
    </row>
    <row r="24" spans="1:10" x14ac:dyDescent="0.25">
      <c r="A24" s="49"/>
      <c r="B24" s="50" t="s">
        <v>25</v>
      </c>
      <c r="C24" s="50"/>
      <c r="D24" s="51"/>
      <c r="E24" s="52"/>
      <c r="F24" s="53"/>
      <c r="G24">
        <f>IFERROR(IF(D25=0,0,(D25-(EOMONTH(D24,-1)+1)+1)),0)</f>
        <v>0</v>
      </c>
      <c r="I24" t="s">
        <v>26</v>
      </c>
    </row>
    <row r="25" spans="1:10" x14ac:dyDescent="0.25">
      <c r="A25" s="49"/>
      <c r="B25" s="50" t="s">
        <v>27</v>
      </c>
      <c r="C25" s="50"/>
      <c r="D25" s="54"/>
      <c r="E25" s="26"/>
      <c r="F25" s="46"/>
    </row>
    <row r="26" spans="1:10" x14ac:dyDescent="0.25">
      <c r="A26" s="49"/>
      <c r="D26" s="48"/>
      <c r="F26" s="46"/>
    </row>
    <row r="27" spans="1:10" x14ac:dyDescent="0.25">
      <c r="A27" s="49" t="s">
        <v>28</v>
      </c>
      <c r="B27" s="38"/>
      <c r="C27" s="38"/>
      <c r="D27" s="55"/>
      <c r="E27" s="56" t="str">
        <f>IF(G24&gt;59,I24,"")</f>
        <v/>
      </c>
      <c r="F27" s="57"/>
    </row>
    <row r="28" spans="1:10" x14ac:dyDescent="0.25">
      <c r="A28" s="49" t="s">
        <v>29</v>
      </c>
      <c r="B28" s="58"/>
      <c r="C28" s="59" t="str">
        <f>"x "&amp;TEXT(G24,"0")&amp;" days interest ="</f>
        <v>x 0 days interest =</v>
      </c>
      <c r="D28" s="60">
        <f>(B28*G24)</f>
        <v>0</v>
      </c>
      <c r="E28" s="56"/>
      <c r="F28" s="57"/>
    </row>
    <row r="29" spans="1:10" x14ac:dyDescent="0.25">
      <c r="A29" s="49" t="s">
        <v>30</v>
      </c>
      <c r="B29" s="38"/>
      <c r="C29" s="61" t="s">
        <v>31</v>
      </c>
      <c r="D29" s="55"/>
      <c r="E29" s="38"/>
      <c r="F29" s="46"/>
    </row>
    <row r="30" spans="1:10" x14ac:dyDescent="0.25">
      <c r="A30" s="49"/>
      <c r="B30" s="38"/>
      <c r="C30" s="61"/>
      <c r="D30" s="60"/>
      <c r="E30" s="38"/>
      <c r="F30" s="46"/>
    </row>
    <row r="31" spans="1:10" x14ac:dyDescent="0.25">
      <c r="A31" s="49" t="s">
        <v>32</v>
      </c>
      <c r="B31" s="38"/>
      <c r="C31" s="61" t="s">
        <v>33</v>
      </c>
      <c r="D31" s="62">
        <f>SUM(D27:D29)</f>
        <v>0</v>
      </c>
      <c r="E31" s="38"/>
      <c r="F31" s="46"/>
    </row>
    <row r="32" spans="1:10" x14ac:dyDescent="0.25">
      <c r="A32" s="49"/>
      <c r="B32" s="38"/>
      <c r="C32" s="38"/>
      <c r="D32" s="60"/>
      <c r="E32" s="38"/>
      <c r="F32" s="46"/>
    </row>
    <row r="33" spans="1:9" x14ac:dyDescent="0.25">
      <c r="A33" s="49"/>
      <c r="B33" s="38"/>
      <c r="C33" s="38"/>
      <c r="D33" s="60"/>
      <c r="E33" s="38"/>
      <c r="F33" s="46"/>
    </row>
    <row r="34" spans="1:9" x14ac:dyDescent="0.25">
      <c r="A34" s="49" t="s">
        <v>34</v>
      </c>
      <c r="B34" s="38"/>
      <c r="C34" s="61" t="s">
        <v>31</v>
      </c>
      <c r="D34" s="63"/>
      <c r="E34" s="64" t="str">
        <f>IF(G34&gt;5000,I35,"")</f>
        <v/>
      </c>
      <c r="F34" s="9"/>
      <c r="G34" s="38">
        <f>D34+D35</f>
        <v>0</v>
      </c>
      <c r="H34" s="38">
        <f>G34-5000</f>
        <v>-5000</v>
      </c>
      <c r="I34" t="str">
        <f>"Total of closing costs and discount points cannot exceed $5,000.  Reduce costs by $"&amp;TEXT(H34,"#,##0.00")</f>
        <v>Total of closing costs and discount points cannot exceed $5,000.  Reduce costs by $-5,000.00</v>
      </c>
    </row>
    <row r="35" spans="1:9" x14ac:dyDescent="0.25">
      <c r="A35" s="49" t="s">
        <v>35</v>
      </c>
      <c r="B35" s="38"/>
      <c r="C35" s="61" t="s">
        <v>31</v>
      </c>
      <c r="D35" s="65"/>
      <c r="E35" s="64"/>
      <c r="F35" s="9"/>
      <c r="I35" t="s">
        <v>36</v>
      </c>
    </row>
    <row r="36" spans="1:9" x14ac:dyDescent="0.25">
      <c r="A36" s="49"/>
      <c r="B36" s="38"/>
      <c r="C36" s="38"/>
      <c r="D36" s="60"/>
      <c r="E36" s="38"/>
      <c r="F36" s="46"/>
    </row>
    <row r="37" spans="1:9" ht="15.75" thickBot="1" x14ac:dyDescent="0.3">
      <c r="A37" s="49" t="s">
        <v>37</v>
      </c>
      <c r="B37" s="38"/>
      <c r="C37" s="38"/>
      <c r="D37" s="66">
        <f>SUM(D31:D35)</f>
        <v>0</v>
      </c>
      <c r="E37" s="38"/>
      <c r="F37" s="46"/>
    </row>
    <row r="38" spans="1:9" ht="15.75" thickTop="1" x14ac:dyDescent="0.25">
      <c r="A38" s="49"/>
      <c r="B38" s="38"/>
      <c r="C38" s="38"/>
      <c r="D38" s="60"/>
      <c r="E38" s="38"/>
      <c r="F38" s="46"/>
    </row>
    <row r="39" spans="1:9" x14ac:dyDescent="0.25">
      <c r="A39" s="47" t="s">
        <v>38</v>
      </c>
      <c r="B39" s="67"/>
      <c r="C39" s="67"/>
      <c r="D39" s="68" t="str">
        <f>IF(D31=0,"",D37+350)</f>
        <v/>
      </c>
      <c r="E39" s="67"/>
      <c r="F39" s="46"/>
    </row>
    <row r="40" spans="1:9" ht="15.75" thickBot="1" x14ac:dyDescent="0.3">
      <c r="A40" s="69"/>
      <c r="B40" s="70"/>
      <c r="C40" s="70"/>
      <c r="D40" s="71" t="s">
        <v>39</v>
      </c>
      <c r="F40" s="46"/>
    </row>
    <row r="42" spans="1:9" ht="15.75" thickBot="1" x14ac:dyDescent="0.3">
      <c r="A42" s="14" t="s">
        <v>40</v>
      </c>
    </row>
    <row r="43" spans="1:9" x14ac:dyDescent="0.25">
      <c r="A43" s="72"/>
      <c r="B43" s="73"/>
      <c r="C43" s="73"/>
      <c r="D43" s="73"/>
      <c r="E43" s="73"/>
      <c r="F43" s="74"/>
    </row>
    <row r="44" spans="1:9" x14ac:dyDescent="0.25">
      <c r="A44" s="75"/>
      <c r="B44" s="76"/>
      <c r="C44" s="76"/>
      <c r="D44" s="76"/>
      <c r="E44" s="76"/>
      <c r="F44" s="77"/>
    </row>
    <row r="45" spans="1:9" x14ac:dyDescent="0.25">
      <c r="A45" s="75"/>
      <c r="B45" s="76"/>
      <c r="C45" s="76"/>
      <c r="D45" s="76"/>
      <c r="E45" s="76"/>
      <c r="F45" s="77"/>
    </row>
    <row r="46" spans="1:9" x14ac:dyDescent="0.25">
      <c r="A46" s="75"/>
      <c r="B46" s="76"/>
      <c r="C46" s="76"/>
      <c r="D46" s="76"/>
      <c r="E46" s="76"/>
      <c r="F46" s="77"/>
    </row>
    <row r="47" spans="1:9" x14ac:dyDescent="0.25">
      <c r="A47" s="75"/>
      <c r="B47" s="76"/>
      <c r="C47" s="76"/>
      <c r="D47" s="76"/>
      <c r="E47" s="76"/>
      <c r="F47" s="77"/>
    </row>
    <row r="48" spans="1:9" x14ac:dyDescent="0.25">
      <c r="A48" s="75"/>
      <c r="B48" s="76"/>
      <c r="C48" s="76"/>
      <c r="D48" s="76"/>
      <c r="E48" s="76"/>
      <c r="F48" s="77"/>
    </row>
    <row r="49" spans="1:6" ht="15.75" thickBot="1" x14ac:dyDescent="0.3">
      <c r="A49" s="78"/>
      <c r="B49" s="79"/>
      <c r="C49" s="79"/>
      <c r="D49" s="79"/>
      <c r="E49" s="79"/>
      <c r="F49" s="80"/>
    </row>
  </sheetData>
  <sheetProtection sheet="1" objects="1" scenarios="1" formatCells="0" selectLockedCells="1"/>
  <mergeCells count="24">
    <mergeCell ref="B25:C25"/>
    <mergeCell ref="E27:F28"/>
    <mergeCell ref="E34:F35"/>
    <mergeCell ref="A43:F49"/>
    <mergeCell ref="E16:F17"/>
    <mergeCell ref="B18:C18"/>
    <mergeCell ref="E18:F19"/>
    <mergeCell ref="B19:C19"/>
    <mergeCell ref="B24:C24"/>
    <mergeCell ref="E24:F24"/>
    <mergeCell ref="B11:C11"/>
    <mergeCell ref="E11:F11"/>
    <mergeCell ref="E12:F13"/>
    <mergeCell ref="B13:C13"/>
    <mergeCell ref="B14:C14"/>
    <mergeCell ref="E14:F15"/>
    <mergeCell ref="B15:C15"/>
    <mergeCell ref="A1:F2"/>
    <mergeCell ref="B4:C4"/>
    <mergeCell ref="A7:C7"/>
    <mergeCell ref="E7:F7"/>
    <mergeCell ref="E8:F8"/>
    <mergeCell ref="B10:C10"/>
    <mergeCell ref="E10:F10"/>
  </mergeCells>
  <conditionalFormatting sqref="E11">
    <cfRule type="expression" dxfId="8" priority="1">
      <formula>E11=I11</formula>
    </cfRule>
    <cfRule type="expression" dxfId="7" priority="2">
      <formula>E11=J11</formula>
    </cfRule>
  </conditionalFormatting>
  <conditionalFormatting sqref="E14">
    <cfRule type="expression" dxfId="6" priority="3">
      <formula>E14=J14</formula>
    </cfRule>
    <cfRule type="expression" dxfId="5" priority="4">
      <formula>E14=I14</formula>
    </cfRule>
  </conditionalFormatting>
  <conditionalFormatting sqref="E12">
    <cfRule type="expression" dxfId="4" priority="5">
      <formula>E12=L13</formula>
    </cfRule>
    <cfRule type="expression" dxfId="3" priority="6">
      <formula>E12=K13</formula>
    </cfRule>
    <cfRule type="expression" dxfId="2" priority="7">
      <formula>E12=J13</formula>
    </cfRule>
  </conditionalFormatting>
  <conditionalFormatting sqref="E18">
    <cfRule type="expression" dxfId="1" priority="8">
      <formula>B19&gt;H18</formula>
    </cfRule>
    <cfRule type="expression" dxfId="0" priority="9">
      <formula>B19&lt;(H18+0.01)</formula>
    </cfRule>
  </conditionalFormatting>
  <dataValidations count="2">
    <dataValidation type="list" allowBlank="1" showInputMessage="1" showErrorMessage="1" sqref="D7" xr:uid="{F35E3028-7FA3-466D-BD9C-3EB2B99C85D0}">
      <formula1>$G$6:$G$8</formula1>
    </dataValidation>
    <dataValidation type="list" allowBlank="1" showInputMessage="1" showErrorMessage="1" sqref="E8:F8" xr:uid="{D1411094-988F-4FAB-B63D-919CC2DBDB9D}">
      <formula1>$I$6:$I$8</formula1>
    </dataValidation>
  </dataValidations>
  <hyperlinks>
    <hyperlink ref="A18" r:id="rId1" display="AMI income limit" xr:uid="{F3161861-3A8E-4D81-B9C1-EA099478C416}"/>
  </hyperlinks>
  <pageMargins left="0.7" right="0.7" top="0.75" bottom="0.75" header="0.3" footer="0.3"/>
  <pageSetup scale="65" orientation="portrait" horizontalDpi="90" verticalDpi="9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FNMA RefiNow</vt:lpstr>
      <vt:lpstr>'FNMA RefiNow'!Print_Area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Nguyen</dc:creator>
  <cp:lastModifiedBy>Du Nguyen</cp:lastModifiedBy>
  <dcterms:created xsi:type="dcterms:W3CDTF">2021-10-21T20:25:47Z</dcterms:created>
  <dcterms:modified xsi:type="dcterms:W3CDTF">2021-10-21T20:26:08Z</dcterms:modified>
</cp:coreProperties>
</file>