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vfile01\tsredirect$\srehbein\Documents\Steffi\Alt-Prime\"/>
    </mc:Choice>
  </mc:AlternateContent>
  <bookViews>
    <workbookView xWindow="0" yWindow="0" windowWidth="28800" windowHeight="12330" firstSheet="1" activeTab="1"/>
  </bookViews>
  <sheets>
    <sheet name="Sheet2" sheetId="2" state="hidden" r:id="rId1"/>
    <sheet name="DSCR" sheetId="1" r:id="rId2"/>
    <sheet name="Business Purpose" sheetId="9" r:id="rId3"/>
    <sheet name="Credit" sheetId="3" r:id="rId4"/>
    <sheet name="Sheet4" sheetId="4" state="hidden" r:id="rId5"/>
    <sheet name="Assets" sheetId="5" r:id="rId6"/>
    <sheet name="Reserves" sheetId="7" r:id="rId7"/>
    <sheet name="Sheet6" sheetId="6"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9" l="1"/>
  <c r="J5" i="9" l="1"/>
  <c r="O7" i="1" l="1"/>
  <c r="J4" i="7" l="1"/>
  <c r="E5" i="7" l="1"/>
  <c r="J16" i="7" l="1"/>
  <c r="J17" i="7"/>
  <c r="J18" i="7"/>
  <c r="J19" i="7"/>
  <c r="J20" i="7"/>
  <c r="J21" i="7"/>
  <c r="J22" i="7"/>
  <c r="J23" i="7"/>
  <c r="J24" i="7"/>
  <c r="J25" i="7"/>
  <c r="J26" i="7"/>
  <c r="J27" i="7"/>
  <c r="J28" i="7"/>
  <c r="J29" i="7"/>
  <c r="J30" i="7"/>
  <c r="J31" i="7"/>
  <c r="J32" i="7"/>
  <c r="J33" i="7"/>
  <c r="J34" i="7"/>
  <c r="J15" i="7"/>
  <c r="F7" i="7"/>
  <c r="I46" i="3" l="1"/>
  <c r="I25" i="3"/>
  <c r="I23" i="3"/>
  <c r="I21" i="3"/>
  <c r="L14" i="9"/>
  <c r="M14" i="9" s="1"/>
  <c r="J8" i="9"/>
  <c r="J15" i="9" l="1"/>
  <c r="K15" i="9" s="1"/>
  <c r="X9" i="1" l="1"/>
  <c r="G54" i="7" l="1"/>
  <c r="J54" i="7" s="1"/>
  <c r="O54" i="7" s="1"/>
  <c r="G55" i="7"/>
  <c r="J55" i="7" s="1"/>
  <c r="O55" i="7" s="1"/>
  <c r="G56" i="7"/>
  <c r="J56" i="7" s="1"/>
  <c r="O56" i="7" s="1"/>
  <c r="G57" i="7"/>
  <c r="J57" i="7" s="1"/>
  <c r="O57" i="7" s="1"/>
  <c r="G58" i="7"/>
  <c r="J58" i="7" s="1"/>
  <c r="O58" i="7" s="1"/>
  <c r="G59" i="7"/>
  <c r="J59" i="7" s="1"/>
  <c r="O59" i="7" s="1"/>
  <c r="G60" i="7"/>
  <c r="J60" i="7" s="1"/>
  <c r="O60" i="7" s="1"/>
  <c r="G61" i="7"/>
  <c r="J61" i="7" s="1"/>
  <c r="O61" i="7" s="1"/>
  <c r="G62" i="7"/>
  <c r="J62" i="7" s="1"/>
  <c r="O62" i="7" s="1"/>
  <c r="G63" i="7"/>
  <c r="J63" i="7" s="1"/>
  <c r="O63" i="7" s="1"/>
  <c r="G53" i="7"/>
  <c r="J53" i="7" s="1"/>
  <c r="O53" i="7" s="1"/>
  <c r="G52" i="7"/>
  <c r="J52" i="7" s="1"/>
  <c r="O52" i="7" s="1"/>
  <c r="G51" i="7"/>
  <c r="J51" i="7" s="1"/>
  <c r="O51" i="7" s="1"/>
  <c r="G50" i="7"/>
  <c r="J50" i="7" s="1"/>
  <c r="O50" i="7" s="1"/>
  <c r="G49" i="7"/>
  <c r="J49" i="7" s="1"/>
  <c r="O49" i="7" s="1"/>
  <c r="G48" i="7"/>
  <c r="J48" i="7" s="1"/>
  <c r="O48" i="7" s="1"/>
  <c r="G47" i="7"/>
  <c r="J47" i="7" s="1"/>
  <c r="O47" i="7" s="1"/>
  <c r="G46" i="7"/>
  <c r="J46" i="7" s="1"/>
  <c r="O46" i="7" s="1"/>
  <c r="G45" i="7"/>
  <c r="J45" i="7" s="1"/>
  <c r="O45" i="7" s="1"/>
  <c r="G44" i="7"/>
  <c r="J44" i="7" s="1"/>
  <c r="O44" i="7" s="1"/>
  <c r="J5" i="7"/>
  <c r="O6" i="7" s="1"/>
  <c r="O24" i="7"/>
  <c r="O23" i="7"/>
  <c r="O22" i="7"/>
  <c r="E7" i="7"/>
  <c r="F5" i="7"/>
  <c r="F9" i="7" s="1"/>
  <c r="E9" i="7" l="1"/>
  <c r="O7" i="7"/>
  <c r="I35" i="7"/>
  <c r="O25" i="7"/>
  <c r="O64" i="7"/>
  <c r="O9" i="1"/>
  <c r="F8" i="1"/>
  <c r="O66" i="7" l="1"/>
  <c r="O8" i="7" s="1"/>
  <c r="O9" i="7" s="1"/>
  <c r="G22" i="5"/>
  <c r="G21" i="5"/>
  <c r="G20" i="5"/>
  <c r="G19" i="5"/>
  <c r="G18" i="5"/>
  <c r="G17" i="5"/>
  <c r="G16" i="5"/>
  <c r="G15" i="5"/>
  <c r="G14" i="5"/>
  <c r="G13" i="5"/>
  <c r="G12" i="5"/>
  <c r="G11" i="5"/>
  <c r="G10" i="5"/>
  <c r="G9" i="5"/>
  <c r="G28" i="5" s="1"/>
  <c r="G8" i="5"/>
  <c r="G7" i="5"/>
  <c r="G6" i="5"/>
  <c r="G5" i="5"/>
  <c r="G30" i="5" l="1"/>
  <c r="I15" i="3"/>
  <c r="I30" i="3"/>
  <c r="I11" i="3"/>
  <c r="I4" i="3"/>
  <c r="I55" i="3"/>
  <c r="I51" i="3"/>
  <c r="I39" i="3"/>
  <c r="I36" i="3"/>
  <c r="I34" i="3"/>
  <c r="I32" i="3"/>
  <c r="I20" i="3"/>
  <c r="I14" i="3"/>
  <c r="I5" i="3"/>
  <c r="L11" i="1" l="1"/>
  <c r="O11" i="1" s="1"/>
  <c r="L8" i="1"/>
  <c r="L12" i="1"/>
  <c r="L13" i="1" s="1"/>
  <c r="L15" i="1" l="1"/>
  <c r="O15" i="1" l="1"/>
  <c r="X15" i="1"/>
  <c r="F7" i="1"/>
  <c r="L7" i="1" l="1"/>
  <c r="L14" i="1" s="1"/>
  <c r="O14" i="1" l="1"/>
  <c r="X14" i="1"/>
</calcChain>
</file>

<file path=xl/sharedStrings.xml><?xml version="1.0" encoding="utf-8"?>
<sst xmlns="http://schemas.openxmlformats.org/spreadsheetml/2006/main" count="272" uniqueCount="177">
  <si>
    <t>Loan Amount</t>
  </si>
  <si>
    <t>Note Rate</t>
  </si>
  <si>
    <t>Term</t>
  </si>
  <si>
    <t>Proposed P&amp;I Payment</t>
  </si>
  <si>
    <t>Monthly Insurance</t>
  </si>
  <si>
    <t>Monthly HOA</t>
  </si>
  <si>
    <t>Total PITIA</t>
  </si>
  <si>
    <t xml:space="preserve">Gross Rent </t>
  </si>
  <si>
    <t>Appraised Market Rents</t>
  </si>
  <si>
    <t>Maxed Allowed Rents (110% of Appraised Market Rents)</t>
  </si>
  <si>
    <t>Does Gross Rent exceed Appraised Market Rents?</t>
  </si>
  <si>
    <t>Please complete white fields</t>
  </si>
  <si>
    <t>IO Payment</t>
  </si>
  <si>
    <t>Total ITIA</t>
  </si>
  <si>
    <t>Monthly Property Taxes</t>
  </si>
  <si>
    <r>
      <t xml:space="preserve">Eligible - No additional requirements when DSCR </t>
    </r>
    <r>
      <rPr>
        <u/>
        <sz val="11"/>
        <color theme="1"/>
        <rFont val="Calibri"/>
        <family val="2"/>
        <scheme val="minor"/>
      </rPr>
      <t>&gt;</t>
    </r>
    <r>
      <rPr>
        <sz val="11"/>
        <color theme="1"/>
        <rFont val="Calibri"/>
        <family val="2"/>
        <scheme val="minor"/>
      </rPr>
      <t xml:space="preserve"> 1</t>
    </r>
  </si>
  <si>
    <t>Ineligible - Min DSCR = .75</t>
  </si>
  <si>
    <t>Eligible - With 65% Max LTV, Min 720 FICO, Purchase or Rate/Term Transactions when DSCR &lt; 1</t>
  </si>
  <si>
    <t>Eligible - With 65% Max LTV, Min 700 FICO, Purchase or Rate/Term Transactions when DSCR &lt; 1</t>
  </si>
  <si>
    <t>DSCR ELIGIBILITY MESSAGES</t>
  </si>
  <si>
    <t>Yes</t>
  </si>
  <si>
    <t>No</t>
  </si>
  <si>
    <t>If there is no lease, Appraised Market Rents will be used for DSCR calculation</t>
  </si>
  <si>
    <t>Rents Used for qualifying(The lower of Maxed Allowed Rents and Gross Rent, if rented)</t>
  </si>
  <si>
    <t>Purchase &amp; Rate/Term Only, Max 65% LTV, Min 700 FICO to use ITIA as DSCR qualifying payment on IO transactions</t>
  </si>
  <si>
    <t>Disclaimer</t>
  </si>
  <si>
    <t>The information provided by this calculator is for illustrative purposes only, and accuracy is not guaranteed. All income information are projections only and provided for comparison purposes only. This calculator does not have the ability to pre-qualify submissions for any loan program. No results provided constitute a credit decision or an offer for the extension of credit. Actual determination of income requires independent verification. Qualification for loan programs requires specific borrower and property information, &amp; other information which is not gathered by this calculator.</t>
  </si>
  <si>
    <t>Select One</t>
  </si>
  <si>
    <t>No Lates</t>
  </si>
  <si>
    <t>No Credit Event</t>
  </si>
  <si>
    <t>No Judgments/Tax liens</t>
  </si>
  <si>
    <t>No Collections/Charge-Offs</t>
  </si>
  <si>
    <t>No Alimony Payments</t>
  </si>
  <si>
    <t xml:space="preserve"> &gt; 1</t>
  </si>
  <si>
    <t>0-12 Months</t>
  </si>
  <si>
    <t>0-24 Months</t>
  </si>
  <si>
    <t>0-48 Months</t>
  </si>
  <si>
    <t>Open</t>
  </si>
  <si>
    <t>&gt; 24 months</t>
  </si>
  <si>
    <t>&gt; 24 Months</t>
  </si>
  <si>
    <t>&gt; 48 Months</t>
  </si>
  <si>
    <t>Closed</t>
  </si>
  <si>
    <t>If an applicant's spouse is a coapplicant, decrease 3 tradelines from question 4 requirements</t>
  </si>
  <si>
    <t>If no payment can be documented, use 5% of outstanding balance (except for a HELOC, in which case use 1%).  If no balance, no payment needs to be included.  Deduct 30 day charge accounts from available liquid assets or use 5% of the balance as a payment.</t>
  </si>
  <si>
    <t xml:space="preserve">The account payment does not need to be considered in its cash flow analysis of the applicant's individual recurring monthly debt obligation if: 1) The account in question does not have a history of delinquency, 2) The business provides acceptable evidence that the obligation was paid out of company funds (such as 6 months of canceled company checks), 3) The underwriter’s analysis of the business took payment of the obligation into consideration. The account payment does need to be considered as part of the applicant’s individual recurring monthly debt obligations if the business provides acceptable evidence of its payment of the obligation but the underwriter’s analysis of the business does not reflect a sufficient amount of business expense related to said obligation, it is reasonable to assume that the obligation has not been accounted for in the underwriter’s analysis
</t>
  </si>
  <si>
    <t>#</t>
  </si>
  <si>
    <t>Question</t>
  </si>
  <si>
    <t>Answer</t>
  </si>
  <si>
    <t>Borrower Type</t>
  </si>
  <si>
    <t>Is the borrower or ALL borrowers First Time Home Buyers?</t>
  </si>
  <si>
    <t>Credit Score</t>
  </si>
  <si>
    <t>How many borrowers are there?</t>
  </si>
  <si>
    <t>Tradelines</t>
  </si>
  <si>
    <t>Are applicants married?</t>
  </si>
  <si>
    <t>Does each required applicant have a credit history covering 24 months?</t>
  </si>
  <si>
    <t>Does each required applicant have at least one tradeline with activity in the last 6 months?</t>
  </si>
  <si>
    <t>Does each required applicant have at least one trade line seasoned for 24 months? Note: The same trade line may be used to cover both the 24 month history and activity within the last 6 months.</t>
  </si>
  <si>
    <t>Housing Payment History</t>
  </si>
  <si>
    <t>How many months ago did the borrower(s) receive a 30 day late for any of their REO properties?</t>
  </si>
  <si>
    <t>How many months ago did the borrower(s) receive a 60 day late for any of their REO properties?</t>
  </si>
  <si>
    <t>How many months ago did the borrower(s) receive a 90 day late for any of their REO properties?</t>
  </si>
  <si>
    <t>How many months ago did the borrower(s) receive a 120 day late for any of their REO properties?</t>
  </si>
  <si>
    <t>Credit Event</t>
  </si>
  <si>
    <t>How many months from the discharge and/or dismissed date did the borrower(s) receive any of the following credit events: 1)Foreclosure, 2)Short Sale, )Deed in lieu of Foreclosure, 4) Short Payoff, 5)Bankruptcy, 6)Pre-foreclosure including Lis Pendens or Notice of Default, 7) Modification</t>
  </si>
  <si>
    <t>Judgment/Tax Liens and Collections/Charge-Offs</t>
  </si>
  <si>
    <t>Will Judgment/Tax Liens remain open or closed?</t>
  </si>
  <si>
    <t>Will Collections/Charge-Offs remain open or closed?</t>
  </si>
  <si>
    <t>Disputed Accounts within the last two years</t>
  </si>
  <si>
    <t>Is there derogatory information?</t>
  </si>
  <si>
    <t>DSCR Credit Eligibilty</t>
  </si>
  <si>
    <t>Does borrower(s) meet required # of tradelines?</t>
  </si>
  <si>
    <t>12-24 Months</t>
  </si>
  <si>
    <t>Remove 3 Tradelines from question 4 requirements for unmarried joint applicants who meet at least two of the following criteria: 1. Reside together for at least two years, 2)Hold at least one joint trade line, and 3) Jointly hold asset accounts may be treated as spouses for determining compliance with the trade line requirements</t>
  </si>
  <si>
    <t>Assets</t>
  </si>
  <si>
    <t>Can be used for reserves</t>
  </si>
  <si>
    <t>Percentage Allowed</t>
  </si>
  <si>
    <t>Balance after DP &amp; CC</t>
  </si>
  <si>
    <t>Usable Amount for Reserves</t>
  </si>
  <si>
    <t>DSCR Direct</t>
  </si>
  <si>
    <t>Premier</t>
  </si>
  <si>
    <t>Annuities (Cash Surrender Value)</t>
  </si>
  <si>
    <t>Loan Details</t>
  </si>
  <si>
    <t># of Reserves</t>
  </si>
  <si>
    <t>Borrowed Funds Secured by an Asset</t>
  </si>
  <si>
    <t>Business Assets (Borrowers &amp; of Ownership)</t>
  </si>
  <si>
    <t>Total # of months of Required Reserves from Subject Property PITIA</t>
  </si>
  <si>
    <t>Checking/Savings Account</t>
  </si>
  <si>
    <t>Custodial Accounts for Children or Others</t>
  </si>
  <si>
    <t>Depository Accounts</t>
  </si>
  <si>
    <t>Foreign Assets</t>
  </si>
  <si>
    <t>Property Street</t>
  </si>
  <si>
    <t xml:space="preserve"> Taxes</t>
  </si>
  <si>
    <t>HOI</t>
  </si>
  <si>
    <t>HOA</t>
  </si>
  <si>
    <t>PITIA</t>
  </si>
  <si>
    <t>Life Insurance (Cash Value)</t>
  </si>
  <si>
    <t>Net Proceeds from sale of Real Estate</t>
  </si>
  <si>
    <t>Proceeds from the Pending Sale of Real Estate</t>
  </si>
  <si>
    <t># of Financed Properties</t>
  </si>
  <si>
    <t>Aggregate Unpaid Balance</t>
  </si>
  <si>
    <t>%</t>
  </si>
  <si>
    <t>Add to Reserves Requirement</t>
  </si>
  <si>
    <t>Repayment of a loan</t>
  </si>
  <si>
    <t>1-5</t>
  </si>
  <si>
    <t>6-10</t>
  </si>
  <si>
    <t>Sale of Personal Assets</t>
  </si>
  <si>
    <t>11+</t>
  </si>
  <si>
    <t>Stock Options - If Exercisable</t>
  </si>
  <si>
    <t>Stocks, Bonds, &amp; Mutual Funds</t>
  </si>
  <si>
    <t>Documentation Required - Mortgage Statements for each financed property</t>
  </si>
  <si>
    <t>Trust Accounts</t>
  </si>
  <si>
    <t>Earnest Money/Cash Deposit on Sales Contract</t>
  </si>
  <si>
    <t>Total Additional Required Reserves for Financed Properties</t>
  </si>
  <si>
    <t>Gift Funds</t>
  </si>
  <si>
    <t>Documentation Required - Mortgage Statements, Property Tax Statement and Hazard Insurance(If not impounded), and HOI for each financed property</t>
  </si>
  <si>
    <t>Gift of Equity</t>
  </si>
  <si>
    <t>Interested Party Contributions</t>
  </si>
  <si>
    <t>Non-Borrowing Titleholders</t>
  </si>
  <si>
    <t xml:space="preserve">Use the greater of the assessed value or 125% of Zillow value to determine property’s market value.  If a Zillow model is unavailable, utilize an Automated Valuation Model.  If the property in question is a 1-4 unit property which is not part of a homeowner’s association, multiply the value by 5% and divide by 12.  Add the result to the file’s reserve requirement. If the property in question is a condominium, cooperative, PUD, or otherwise part of a homeowner’s association, multiply the value by 6% and divide by 12.  Add the result to the file’s reserve requirement.  This calculation must be completed for each free and clear property owned by the borrower.
</t>
  </si>
  <si>
    <t>Total Available Funds for Reserves</t>
  </si>
  <si>
    <t>Rate</t>
  </si>
  <si>
    <t>P&amp;I Payment</t>
  </si>
  <si>
    <t>Taxes</t>
  </si>
  <si>
    <t>PITIA x # of mo. Reserves</t>
  </si>
  <si>
    <t>Additional Reserves from REO properties</t>
  </si>
  <si>
    <t>Total Required Reserves</t>
  </si>
  <si>
    <t>Are Total Required &gt; Total Available Funds for Reserves</t>
  </si>
  <si>
    <t>Accessed Value</t>
  </si>
  <si>
    <t>Zillow Value</t>
  </si>
  <si>
    <t>125% of Zillow Value</t>
  </si>
  <si>
    <t>Market Value</t>
  </si>
  <si>
    <t>Reserves</t>
  </si>
  <si>
    <t>NOTES</t>
  </si>
  <si>
    <t>DISCLAIMER</t>
  </si>
  <si>
    <t>Total Additional Required Reserves for Free and Clear Properties</t>
  </si>
  <si>
    <r>
      <rPr>
        <b/>
        <u/>
        <sz val="11"/>
        <color theme="1"/>
        <rFont val="Calibri"/>
        <family val="2"/>
        <scheme val="minor"/>
      </rPr>
      <t>Option 2:</t>
    </r>
    <r>
      <rPr>
        <b/>
        <sz val="11"/>
        <color theme="1"/>
        <rFont val="Calibri"/>
        <family val="2"/>
        <scheme val="minor"/>
      </rPr>
      <t xml:space="preserve"> As an alternative to documenting the PITIA on other properties owned, underwriting may utilize the following formula to determine the reserve requirement for other real estate owned.  The resulting figures are not used to calculate PITIA, rather the result is used as an approximation of two months’ PITIA</t>
    </r>
  </si>
  <si>
    <r>
      <rPr>
        <b/>
        <u/>
        <sz val="11"/>
        <color theme="1"/>
        <rFont val="Calibri"/>
        <family val="2"/>
        <scheme val="minor"/>
      </rPr>
      <t>Option 1:</t>
    </r>
    <r>
      <rPr>
        <b/>
        <sz val="11"/>
        <color theme="1"/>
        <rFont val="Calibri"/>
        <family val="2"/>
        <scheme val="minor"/>
      </rPr>
      <t xml:space="preserve"> 2 months PITIA for every financed property </t>
    </r>
  </si>
  <si>
    <t>Total Additional Required reserves for from Financed and Free and Clear Properties</t>
  </si>
  <si>
    <t>Additional Reserves for Financed Properties - 2 calculations methods</t>
  </si>
  <si>
    <t>Additional Reserves for Free and Clear REO Properties</t>
  </si>
  <si>
    <t>Retirement Accounts (Age - &gt; 59.5)</t>
  </si>
  <si>
    <t>Retirement Accounts (Age - &lt; 59.5)</t>
  </si>
  <si>
    <t>Subject Property PITIA DSCR</t>
  </si>
  <si>
    <t>Subject Property ITIA DSCR</t>
  </si>
  <si>
    <t>Documentation Required - Tax Certificate for each property to determine the assessed value, zillow print out and property profile to prove free and clear</t>
  </si>
  <si>
    <t>Premier DSCR ELIGIBILITY MESSAGES</t>
  </si>
  <si>
    <t>Is subject property vacant and transaction is refinance?</t>
  </si>
  <si>
    <t>Transaction</t>
  </si>
  <si>
    <t>Cash Out</t>
  </si>
  <si>
    <t>Loan Number</t>
  </si>
  <si>
    <t>Borrower LN</t>
  </si>
  <si>
    <t>Underwriter</t>
  </si>
  <si>
    <t>Yes/No</t>
  </si>
  <si>
    <t>Evaluation</t>
  </si>
  <si>
    <t>Does the Lease, Appraisal Comments, or Rent Schedule 1007 indicate any type of Short Term Rental activity?</t>
  </si>
  <si>
    <t>Is Vacancy due to Short Term Rental or Borrower temporarily occupies?</t>
  </si>
  <si>
    <t>What does the cash out letter from borrower indicate for use of proceeds?</t>
  </si>
  <si>
    <t>Payoff Amount</t>
  </si>
  <si>
    <t>Cash in Hand</t>
  </si>
  <si>
    <t>What is the total amount of personal debts being paid off?</t>
  </si>
  <si>
    <t xml:space="preserve">NOTE: If the amount of proceeds (Loan Amount – Subject Lien Payoff = Proceeds) used for Business Purpose use is greater than the amounts considered Personal Use the loan can be approved as Business Purpose. </t>
  </si>
  <si>
    <t xml:space="preserve">Notes/Comments: </t>
  </si>
  <si>
    <t>May remain open when the following conditions are met: 1)Must be on a repayment agreement, 2)Document the most recent 6 months' payments made in a timely manner, 3) If the judgment or tax lien is recorded against the property, it must be subordinated</t>
  </si>
  <si>
    <t>P&amp;I Pymt.</t>
  </si>
  <si>
    <t>Refi Transaction &amp; Prop. is Vacant</t>
  </si>
  <si>
    <t>5% or 6%</t>
  </si>
  <si>
    <t>Does the borrower or at least one borrower have "investor experience"? Investor Experience - At least one applicant must have a 12 month history of managing rental properties.  The history must be in the most recent three year period.</t>
  </si>
  <si>
    <t>ADDITIONAL RESERVES FOR OTHER REO PROPERTIES OWNED (Not required on Premier DSCR)</t>
  </si>
  <si>
    <t>Is the borrower(s) a First Time Home Buyer?</t>
  </si>
  <si>
    <t xml:space="preserve">     Alt-Prime Premier DSCR &amp; DSCR CREDIT CHECKLIST</t>
  </si>
  <si>
    <t>Cash-Out Proceeds</t>
  </si>
  <si>
    <t xml:space="preserve">    Alt-Prime Premier DSCR &amp; DSCR Asset WRKST</t>
  </si>
  <si>
    <t xml:space="preserve">Alt-Prime Premier DSCR </t>
  </si>
  <si>
    <t>&amp; DSCR &amp; BUSINESS PURPOSE EVALUATION</t>
  </si>
  <si>
    <t xml:space="preserve">Alt-Prime Premier DSCR &amp; </t>
  </si>
  <si>
    <t>DSCR Calculation Worksheet</t>
  </si>
  <si>
    <t>&amp; DSCR RESERVE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</si>
</sst>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164" formatCode="0.000%"/>
    <numFmt numFmtId="165" formatCode="&quot;$&quot;#,##0"/>
    <numFmt numFmtId="166" formatCode="0.000"/>
  </numFmts>
  <fonts count="24" x14ac:knownFonts="1">
    <font>
      <sz val="11"/>
      <color theme="1"/>
      <name val="Calibri"/>
      <family val="2"/>
      <scheme val="minor"/>
    </font>
    <font>
      <b/>
      <sz val="11"/>
      <color theme="1"/>
      <name val="Calibri"/>
      <family val="2"/>
      <scheme val="minor"/>
    </font>
    <font>
      <b/>
      <sz val="14"/>
      <color theme="0"/>
      <name val="Calibri"/>
      <family val="2"/>
      <scheme val="minor"/>
    </font>
    <font>
      <b/>
      <sz val="16"/>
      <color theme="0"/>
      <name val="Calibri"/>
      <family val="2"/>
      <scheme val="minor"/>
    </font>
    <font>
      <u/>
      <sz val="11"/>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b/>
      <sz val="14"/>
      <name val="Calibri"/>
      <family val="2"/>
      <scheme val="minor"/>
    </font>
    <font>
      <b/>
      <sz val="36"/>
      <color theme="0"/>
      <name val="Calibri"/>
      <family val="2"/>
      <scheme val="minor"/>
    </font>
    <font>
      <sz val="12"/>
      <color theme="1"/>
      <name val="Calibri"/>
      <family val="2"/>
      <scheme val="minor"/>
    </font>
    <font>
      <sz val="10.5"/>
      <color theme="1"/>
      <name val="Calibri"/>
      <family val="2"/>
      <scheme val="minor"/>
    </font>
    <font>
      <b/>
      <u/>
      <sz val="11"/>
      <color theme="1"/>
      <name val="Calibri"/>
      <family val="2"/>
      <scheme val="minor"/>
    </font>
    <font>
      <b/>
      <sz val="10.5"/>
      <color rgb="FF3B9834"/>
      <name val="Calibri"/>
      <family val="2"/>
      <scheme val="minor"/>
    </font>
    <font>
      <b/>
      <sz val="11"/>
      <color rgb="FF3B9834"/>
      <name val="Calibri"/>
      <family val="2"/>
      <scheme val="minor"/>
    </font>
    <font>
      <b/>
      <sz val="9"/>
      <color rgb="FF3B9834"/>
      <name val="Calibri"/>
      <family val="2"/>
      <scheme val="minor"/>
    </font>
    <font>
      <b/>
      <sz val="24"/>
      <color theme="0"/>
      <name val="Calibri"/>
      <family val="2"/>
      <scheme val="minor"/>
    </font>
    <font>
      <b/>
      <sz val="14"/>
      <color theme="1"/>
      <name val="Calibri"/>
      <family val="2"/>
      <scheme val="minor"/>
    </font>
    <font>
      <b/>
      <sz val="13"/>
      <color theme="1"/>
      <name val="Calibri"/>
      <family val="2"/>
      <scheme val="minor"/>
    </font>
    <font>
      <b/>
      <sz val="20"/>
      <color theme="0"/>
      <name val="Calibri"/>
      <family val="2"/>
      <scheme val="minor"/>
    </font>
    <font>
      <b/>
      <sz val="20"/>
      <color theme="1"/>
      <name val="Calibri"/>
      <family val="2"/>
      <scheme val="minor"/>
    </font>
    <font>
      <b/>
      <sz val="18"/>
      <color theme="1"/>
      <name val="Calibri"/>
      <family val="2"/>
      <scheme val="minor"/>
    </font>
    <font>
      <b/>
      <sz val="12"/>
      <color theme="1"/>
      <name val="Calibri"/>
      <family val="2"/>
      <scheme val="minor"/>
    </font>
    <font>
      <b/>
      <sz val="22"/>
      <color theme="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rgb="FFBD202F"/>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C5F3D7"/>
        <bgColor indexed="64"/>
      </patternFill>
    </fill>
    <fill>
      <patternFill patternType="solid">
        <fgColor rgb="FF4A2B72"/>
        <bgColor indexed="64"/>
      </patternFill>
    </fill>
    <fill>
      <patternFill patternType="solid">
        <fgColor rgb="FF78549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theme="0"/>
      </top>
      <bottom style="medium">
        <color theme="0"/>
      </bottom>
      <diagonal/>
    </border>
    <border>
      <left style="medium">
        <color indexed="64"/>
      </left>
      <right style="thin">
        <color indexed="64"/>
      </right>
      <top style="medium">
        <color theme="0"/>
      </top>
      <bottom style="thin">
        <color indexed="64"/>
      </bottom>
      <diagonal/>
    </border>
    <border>
      <left style="medium">
        <color indexed="64"/>
      </left>
      <right style="thin">
        <color indexed="64"/>
      </right>
      <top/>
      <bottom style="medium">
        <color theme="0"/>
      </bottom>
      <diagonal/>
    </border>
    <border>
      <left style="thin">
        <color indexed="64"/>
      </left>
      <right style="thin">
        <color indexed="64"/>
      </right>
      <top/>
      <bottom style="medium">
        <color theme="0"/>
      </bottom>
      <diagonal/>
    </border>
    <border>
      <left style="thin">
        <color indexed="64"/>
      </left>
      <right style="thin">
        <color indexed="64"/>
      </right>
      <top/>
      <bottom style="thin">
        <color theme="0"/>
      </bottom>
      <diagonal/>
    </border>
    <border>
      <left style="thin">
        <color indexed="64"/>
      </left>
      <right style="thin">
        <color indexed="64"/>
      </right>
      <top style="thin">
        <color indexed="64"/>
      </top>
      <bottom style="thin">
        <color theme="0"/>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411">
    <xf numFmtId="0" fontId="0" fillId="0" borderId="0" xfId="0"/>
    <xf numFmtId="8" fontId="1" fillId="0" borderId="0" xfId="0" applyNumberFormat="1" applyFont="1" applyFill="1" applyBorder="1" applyAlignment="1">
      <alignment horizontal="center"/>
    </xf>
    <xf numFmtId="0" fontId="3" fillId="0" borderId="0" xfId="0" applyFont="1" applyFill="1" applyBorder="1" applyAlignment="1">
      <alignment horizontal="center"/>
    </xf>
    <xf numFmtId="0" fontId="1" fillId="0" borderId="0" xfId="0" applyFont="1" applyFill="1" applyBorder="1" applyAlignment="1">
      <alignment horizontal="center"/>
    </xf>
    <xf numFmtId="2" fontId="1" fillId="0" borderId="0" xfId="0" applyNumberFormat="1" applyFont="1" applyFill="1" applyBorder="1" applyAlignment="1">
      <alignment horizontal="center"/>
    </xf>
    <xf numFmtId="0" fontId="0" fillId="0" borderId="0" xfId="0" applyFill="1"/>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6" fillId="4" borderId="2" xfId="0" applyFont="1" applyFill="1" applyBorder="1" applyAlignment="1">
      <alignment horizontal="center" vertical="center"/>
    </xf>
    <xf numFmtId="9" fontId="0" fillId="0" borderId="0" xfId="0" applyNumberFormat="1"/>
    <xf numFmtId="6" fontId="0" fillId="0" borderId="1" xfId="0" applyNumberFormat="1" applyBorder="1"/>
    <xf numFmtId="0" fontId="9" fillId="0" borderId="0" xfId="0" applyFont="1" applyFill="1" applyAlignment="1" applyProtection="1">
      <alignment vertical="center"/>
      <protection hidden="1"/>
    </xf>
    <xf numFmtId="0" fontId="9" fillId="0" borderId="0" xfId="0" applyFont="1" applyFill="1" applyAlignment="1" applyProtection="1">
      <alignment horizontal="center" vertical="center"/>
      <protection hidden="1"/>
    </xf>
    <xf numFmtId="8" fontId="0" fillId="7" borderId="36" xfId="0" applyNumberFormat="1" applyFill="1" applyBorder="1" applyAlignment="1">
      <alignment horizontal="center" vertical="center"/>
    </xf>
    <xf numFmtId="8" fontId="0" fillId="5" borderId="1" xfId="0" applyNumberFormat="1" applyFill="1" applyBorder="1" applyAlignment="1">
      <alignment horizontal="center" vertical="center" wrapText="1"/>
    </xf>
    <xf numFmtId="0" fontId="9" fillId="0" borderId="0" xfId="0" applyFont="1" applyFill="1" applyBorder="1" applyAlignment="1"/>
    <xf numFmtId="6" fontId="0" fillId="0" borderId="1" xfId="0" applyNumberFormat="1" applyBorder="1" applyAlignment="1"/>
    <xf numFmtId="8" fontId="0" fillId="0" borderId="3" xfId="0" applyNumberFormat="1" applyFill="1" applyBorder="1" applyAlignment="1">
      <alignment horizontal="center" vertical="center"/>
    </xf>
    <xf numFmtId="9" fontId="0" fillId="6" borderId="1" xfId="0" applyNumberFormat="1" applyFill="1" applyBorder="1" applyAlignment="1" applyProtection="1">
      <alignment horizontal="center" vertical="center"/>
      <protection hidden="1"/>
    </xf>
    <xf numFmtId="6" fontId="0" fillId="0" borderId="3" xfId="0" applyNumberFormat="1" applyFill="1" applyBorder="1" applyAlignment="1" applyProtection="1">
      <alignment vertical="center"/>
      <protection hidden="1"/>
    </xf>
    <xf numFmtId="6" fontId="0" fillId="6" borderId="3" xfId="0" applyNumberFormat="1" applyFill="1" applyBorder="1" applyProtection="1">
      <protection hidden="1"/>
    </xf>
    <xf numFmtId="0" fontId="0" fillId="0" borderId="0" xfId="0" applyProtection="1">
      <protection hidden="1"/>
    </xf>
    <xf numFmtId="164" fontId="10" fillId="7" borderId="1"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center"/>
      <protection hidden="1"/>
    </xf>
    <xf numFmtId="6" fontId="0" fillId="0" borderId="1" xfId="0" applyNumberFormat="1" applyBorder="1" applyAlignment="1">
      <alignment horizontal="center" vertical="center"/>
    </xf>
    <xf numFmtId="0" fontId="0" fillId="0" borderId="1" xfId="0" applyBorder="1" applyAlignment="1">
      <alignment horizontal="center" vertical="center"/>
    </xf>
    <xf numFmtId="0" fontId="16" fillId="9" borderId="7" xfId="0" applyFont="1" applyFill="1" applyBorder="1" applyAlignment="1">
      <alignment vertical="center"/>
    </xf>
    <xf numFmtId="0" fontId="16" fillId="9" borderId="8" xfId="0" applyFont="1" applyFill="1" applyBorder="1" applyAlignment="1">
      <alignment vertical="center"/>
    </xf>
    <xf numFmtId="0" fontId="16" fillId="10" borderId="8" xfId="0" applyFont="1" applyFill="1" applyBorder="1" applyAlignment="1">
      <alignment vertical="center"/>
    </xf>
    <xf numFmtId="0" fontId="16" fillId="10" borderId="9" xfId="0" applyFont="1" applyFill="1" applyBorder="1" applyAlignment="1">
      <alignment vertical="center"/>
    </xf>
    <xf numFmtId="0" fontId="1" fillId="6" borderId="10" xfId="0" applyFont="1" applyFill="1" applyBorder="1" applyAlignment="1" applyProtection="1">
      <alignment horizontal="left" vertical="center"/>
      <protection hidden="1"/>
    </xf>
    <xf numFmtId="0" fontId="1" fillId="6" borderId="6" xfId="0" applyFont="1" applyFill="1" applyBorder="1" applyAlignment="1" applyProtection="1">
      <alignment horizontal="left" vertical="center"/>
      <protection hidden="1"/>
    </xf>
    <xf numFmtId="0" fontId="1" fillId="6" borderId="21" xfId="0" applyFont="1" applyFill="1" applyBorder="1" applyAlignment="1" applyProtection="1">
      <alignment horizontal="center" vertical="center"/>
      <protection hidden="1"/>
    </xf>
    <xf numFmtId="9" fontId="1" fillId="6" borderId="21" xfId="0" applyNumberFormat="1" applyFont="1" applyFill="1" applyBorder="1" applyAlignment="1" applyProtection="1">
      <alignment horizontal="center" vertical="center"/>
      <protection hidden="1"/>
    </xf>
    <xf numFmtId="6" fontId="1" fillId="0" borderId="21" xfId="0" applyNumberFormat="1" applyFont="1" applyBorder="1" applyAlignment="1">
      <alignment horizontal="center" vertical="center"/>
    </xf>
    <xf numFmtId="6" fontId="1" fillId="6" borderId="23" xfId="0" applyNumberFormat="1" applyFont="1" applyFill="1" applyBorder="1" applyAlignment="1" applyProtection="1">
      <alignment horizontal="center" vertical="center"/>
      <protection hidden="1"/>
    </xf>
    <xf numFmtId="0" fontId="1" fillId="6" borderId="1" xfId="0" applyFont="1" applyFill="1" applyBorder="1" applyAlignment="1" applyProtection="1">
      <alignment horizontal="center" vertical="center"/>
      <protection hidden="1"/>
    </xf>
    <xf numFmtId="9" fontId="1" fillId="6" borderId="1" xfId="0" applyNumberFormat="1" applyFont="1" applyFill="1" applyBorder="1" applyAlignment="1" applyProtection="1">
      <alignment horizontal="center" vertical="center"/>
      <protection hidden="1"/>
    </xf>
    <xf numFmtId="6" fontId="1" fillId="0" borderId="1" xfId="0" applyNumberFormat="1" applyFont="1" applyBorder="1" applyAlignment="1">
      <alignment horizontal="center" vertical="center"/>
    </xf>
    <xf numFmtId="6" fontId="1" fillId="6" borderId="3" xfId="0" applyNumberFormat="1" applyFont="1" applyFill="1" applyBorder="1" applyAlignment="1" applyProtection="1">
      <alignment horizontal="center" vertical="center"/>
      <protection hidden="1"/>
    </xf>
    <xf numFmtId="9" fontId="1" fillId="0" borderId="1" xfId="0" applyNumberFormat="1" applyFont="1" applyFill="1" applyBorder="1" applyAlignment="1">
      <alignment horizontal="center" vertical="center"/>
    </xf>
    <xf numFmtId="0" fontId="1" fillId="6" borderId="3" xfId="0" applyFont="1" applyFill="1" applyBorder="1" applyAlignment="1" applyProtection="1">
      <alignment horizontal="center" vertical="center"/>
      <protection hidden="1"/>
    </xf>
    <xf numFmtId="0" fontId="19" fillId="10" borderId="8" xfId="0" applyFont="1" applyFill="1" applyBorder="1" applyAlignment="1" applyProtection="1">
      <protection hidden="1"/>
    </xf>
    <xf numFmtId="0" fontId="19" fillId="10" borderId="9" xfId="0" applyFont="1" applyFill="1" applyBorder="1" applyAlignment="1" applyProtection="1">
      <protection hidden="1"/>
    </xf>
    <xf numFmtId="0" fontId="19" fillId="9" borderId="7" xfId="0" applyFont="1" applyFill="1" applyBorder="1" applyAlignment="1" applyProtection="1">
      <protection hidden="1"/>
    </xf>
    <xf numFmtId="0" fontId="19" fillId="9" borderId="8" xfId="0" applyFont="1" applyFill="1" applyBorder="1" applyAlignment="1" applyProtection="1">
      <protection hidden="1"/>
    </xf>
    <xf numFmtId="0" fontId="0" fillId="0" borderId="26" xfId="0" applyBorder="1" applyAlignment="1" applyProtection="1">
      <alignment vertical="center"/>
      <protection hidden="1"/>
    </xf>
    <xf numFmtId="0" fontId="1" fillId="6" borderId="1" xfId="0" applyFont="1" applyFill="1" applyBorder="1" applyAlignment="1" applyProtection="1">
      <alignment horizontal="center" vertical="center"/>
      <protection hidden="1"/>
    </xf>
    <xf numFmtId="0" fontId="22" fillId="6" borderId="1" xfId="0" applyFont="1" applyFill="1" applyBorder="1" applyAlignment="1" applyProtection="1">
      <alignment horizontal="center" vertical="center"/>
      <protection hidden="1"/>
    </xf>
    <xf numFmtId="0" fontId="1" fillId="6" borderId="2" xfId="0" applyFont="1" applyFill="1" applyBorder="1" applyAlignment="1" applyProtection="1">
      <alignment horizontal="center"/>
      <protection hidden="1"/>
    </xf>
    <xf numFmtId="0" fontId="1" fillId="6" borderId="2" xfId="0" applyNumberFormat="1" applyFont="1" applyFill="1" applyBorder="1" applyAlignment="1" applyProtection="1">
      <alignment horizontal="center"/>
      <protection hidden="1"/>
    </xf>
    <xf numFmtId="0" fontId="1" fillId="6" borderId="40" xfId="0" applyFont="1" applyFill="1" applyBorder="1" applyAlignment="1" applyProtection="1">
      <alignment horizontal="center"/>
      <protection hidden="1"/>
    </xf>
    <xf numFmtId="0" fontId="1" fillId="6" borderId="3" xfId="0" applyFont="1" applyFill="1" applyBorder="1" applyAlignment="1" applyProtection="1">
      <alignment horizontal="center"/>
      <protection hidden="1"/>
    </xf>
    <xf numFmtId="49" fontId="1" fillId="6" borderId="2" xfId="0" applyNumberFormat="1" applyFont="1" applyFill="1" applyBorder="1" applyAlignment="1" applyProtection="1">
      <alignment horizontal="center"/>
      <protection hidden="1"/>
    </xf>
    <xf numFmtId="0" fontId="16" fillId="10" borderId="0" xfId="0" applyFont="1" applyFill="1" applyBorder="1" applyAlignment="1">
      <alignment wrapText="1"/>
    </xf>
    <xf numFmtId="0" fontId="16" fillId="9" borderId="7" xfId="0" applyFont="1" applyFill="1" applyBorder="1" applyAlignment="1">
      <alignment wrapText="1"/>
    </xf>
    <xf numFmtId="0" fontId="16" fillId="9" borderId="8" xfId="0" applyFont="1" applyFill="1" applyBorder="1" applyAlignment="1">
      <alignment wrapText="1"/>
    </xf>
    <xf numFmtId="0" fontId="16" fillId="10" borderId="12" xfId="0" applyFont="1" applyFill="1" applyBorder="1" applyAlignment="1">
      <alignment wrapText="1"/>
    </xf>
    <xf numFmtId="0" fontId="9" fillId="10" borderId="0" xfId="0" applyFont="1" applyFill="1" applyAlignment="1" applyProtection="1">
      <alignment vertical="center"/>
      <protection hidden="1"/>
    </xf>
    <xf numFmtId="0" fontId="9" fillId="9" borderId="0" xfId="0" applyFont="1" applyFill="1" applyAlignment="1" applyProtection="1">
      <alignment vertical="center"/>
      <protection hidden="1"/>
    </xf>
    <xf numFmtId="0" fontId="16" fillId="10" borderId="8" xfId="0" applyFont="1" applyFill="1" applyBorder="1" applyAlignment="1" applyProtection="1">
      <alignment vertical="center"/>
      <protection hidden="1"/>
    </xf>
    <xf numFmtId="0" fontId="23" fillId="10" borderId="8" xfId="0" applyFont="1" applyFill="1" applyBorder="1" applyAlignment="1" applyProtection="1">
      <alignment vertical="center"/>
      <protection hidden="1"/>
    </xf>
    <xf numFmtId="0" fontId="16" fillId="9" borderId="7" xfId="0" applyFont="1" applyFill="1" applyBorder="1" applyAlignment="1" applyProtection="1">
      <alignment vertical="center"/>
      <protection hidden="1"/>
    </xf>
    <xf numFmtId="0" fontId="16" fillId="9" borderId="8" xfId="0" applyFont="1" applyFill="1" applyBorder="1" applyAlignment="1" applyProtection="1">
      <alignment vertical="center"/>
      <protection hidden="1"/>
    </xf>
    <xf numFmtId="0" fontId="23" fillId="9" borderId="8" xfId="0" applyFont="1" applyFill="1" applyBorder="1" applyAlignment="1" applyProtection="1">
      <alignment vertical="center"/>
      <protection hidden="1"/>
    </xf>
    <xf numFmtId="0" fontId="16" fillId="10" borderId="9" xfId="0" applyFont="1" applyFill="1" applyBorder="1" applyAlignment="1" applyProtection="1">
      <alignment vertical="center"/>
      <protection hidden="1"/>
    </xf>
    <xf numFmtId="0" fontId="6" fillId="4" borderId="54"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56" xfId="0" applyFont="1" applyFill="1" applyBorder="1" applyAlignment="1">
      <alignment horizontal="center"/>
    </xf>
    <xf numFmtId="0" fontId="6" fillId="4" borderId="58" xfId="0" applyFont="1" applyFill="1" applyBorder="1"/>
    <xf numFmtId="0" fontId="6" fillId="4" borderId="21" xfId="0" applyFont="1" applyFill="1" applyBorder="1" applyAlignment="1">
      <alignment horizontal="center" vertical="center"/>
    </xf>
    <xf numFmtId="0" fontId="6" fillId="4" borderId="59" xfId="0" applyFont="1" applyFill="1" applyBorder="1"/>
    <xf numFmtId="0" fontId="19" fillId="9" borderId="1" xfId="0" applyFont="1" applyFill="1" applyBorder="1" applyAlignment="1" applyProtection="1">
      <alignment horizontal="center" vertical="center" wrapText="1"/>
      <protection hidden="1"/>
    </xf>
    <xf numFmtId="0" fontId="20" fillId="9" borderId="1" xfId="0" applyFont="1" applyFill="1" applyBorder="1" applyAlignment="1" applyProtection="1">
      <alignment horizontal="center" vertical="center" wrapText="1"/>
      <protection hidden="1"/>
    </xf>
    <xf numFmtId="0" fontId="0" fillId="5" borderId="10" xfId="0" applyFont="1" applyFill="1" applyBorder="1" applyAlignment="1" applyProtection="1">
      <alignment horizontal="left" vertical="center" wrapText="1"/>
      <protection hidden="1"/>
    </xf>
    <xf numFmtId="0" fontId="0" fillId="5" borderId="5" xfId="0" applyFont="1" applyFill="1" applyBorder="1" applyAlignment="1" applyProtection="1">
      <alignment horizontal="left" vertical="center" wrapText="1"/>
      <protection hidden="1"/>
    </xf>
    <xf numFmtId="0" fontId="0" fillId="5" borderId="11" xfId="0" applyFont="1" applyFill="1" applyBorder="1" applyAlignment="1" applyProtection="1">
      <alignment horizontal="left" vertical="center" wrapText="1"/>
      <protection hidden="1"/>
    </xf>
    <xf numFmtId="0" fontId="0" fillId="0" borderId="25" xfId="0" applyBorder="1" applyAlignment="1" applyProtection="1">
      <alignment horizontal="center"/>
      <protection hidden="1"/>
    </xf>
    <xf numFmtId="0" fontId="0" fillId="0" borderId="26" xfId="0" applyBorder="1" applyAlignment="1" applyProtection="1">
      <alignment horizontal="center"/>
      <protection hidden="1"/>
    </xf>
    <xf numFmtId="0" fontId="0" fillId="5" borderId="2" xfId="0" applyFont="1" applyFill="1" applyBorder="1" applyAlignment="1" applyProtection="1">
      <alignment horizontal="left"/>
      <protection hidden="1"/>
    </xf>
    <xf numFmtId="0" fontId="0" fillId="5" borderId="1" xfId="0" applyFont="1" applyFill="1" applyBorder="1" applyAlignment="1" applyProtection="1">
      <alignment horizontal="left"/>
      <protection hidden="1"/>
    </xf>
    <xf numFmtId="0" fontId="0" fillId="5" borderId="3" xfId="0" applyFont="1" applyFill="1" applyBorder="1" applyAlignment="1" applyProtection="1">
      <alignment horizontal="left"/>
      <protection hidden="1"/>
    </xf>
    <xf numFmtId="0" fontId="0" fillId="0" borderId="1"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5" borderId="2" xfId="0" applyFill="1" applyBorder="1" applyAlignment="1" applyProtection="1">
      <alignment horizontal="left" vertical="center" wrapText="1"/>
      <protection hidden="1"/>
    </xf>
    <xf numFmtId="0" fontId="0" fillId="5" borderId="1" xfId="0" applyFill="1" applyBorder="1" applyAlignment="1" applyProtection="1">
      <alignment horizontal="left" vertical="center" wrapText="1"/>
      <protection hidden="1"/>
    </xf>
    <xf numFmtId="0" fontId="0" fillId="5" borderId="3" xfId="0" applyFill="1" applyBorder="1" applyAlignment="1" applyProtection="1">
      <alignment horizontal="left" vertical="center" wrapText="1"/>
      <protection hidden="1"/>
    </xf>
    <xf numFmtId="0" fontId="0" fillId="0" borderId="1" xfId="0" applyBorder="1" applyAlignment="1" applyProtection="1">
      <alignment horizontal="center"/>
      <protection hidden="1"/>
    </xf>
    <xf numFmtId="0" fontId="0" fillId="0" borderId="3" xfId="0" applyBorder="1" applyAlignment="1" applyProtection="1">
      <alignment horizontal="center"/>
      <protection hidden="1"/>
    </xf>
    <xf numFmtId="0" fontId="0" fillId="0" borderId="24" xfId="0" applyBorder="1" applyAlignment="1" applyProtection="1">
      <alignment horizontal="left"/>
      <protection hidden="1"/>
    </xf>
    <xf numFmtId="0" fontId="0" fillId="0" borderId="25" xfId="0" applyBorder="1" applyAlignment="1" applyProtection="1">
      <alignment horizontal="left"/>
      <protection hidden="1"/>
    </xf>
    <xf numFmtId="0" fontId="1" fillId="6" borderId="4" xfId="0" applyFont="1" applyFill="1" applyBorder="1" applyAlignment="1" applyProtection="1">
      <alignment horizontal="center"/>
      <protection hidden="1"/>
    </xf>
    <xf numFmtId="0" fontId="1" fillId="6" borderId="11" xfId="0" applyFont="1" applyFill="1" applyBorder="1" applyAlignment="1" applyProtection="1">
      <alignment horizontal="center"/>
      <protection hidden="1"/>
    </xf>
    <xf numFmtId="0" fontId="17" fillId="6" borderId="2" xfId="0" applyFont="1" applyFill="1" applyBorder="1" applyAlignment="1" applyProtection="1">
      <alignment horizontal="left"/>
      <protection hidden="1"/>
    </xf>
    <xf numFmtId="0" fontId="17" fillId="6" borderId="1" xfId="0" applyFont="1" applyFill="1" applyBorder="1" applyAlignment="1" applyProtection="1">
      <alignment horizontal="left"/>
      <protection hidden="1"/>
    </xf>
    <xf numFmtId="0" fontId="2" fillId="4" borderId="7" xfId="0" applyFont="1" applyFill="1" applyBorder="1" applyAlignment="1" applyProtection="1">
      <alignment horizontal="center" vertical="center"/>
      <protection hidden="1"/>
    </xf>
    <xf numFmtId="0" fontId="2" fillId="4" borderId="8" xfId="0" applyFont="1" applyFill="1" applyBorder="1" applyAlignment="1" applyProtection="1">
      <alignment horizontal="center" vertical="center"/>
      <protection hidden="1"/>
    </xf>
    <xf numFmtId="0" fontId="2" fillId="4" borderId="9" xfId="0" applyFont="1" applyFill="1" applyBorder="1" applyAlignment="1" applyProtection="1">
      <alignment horizontal="center" vertical="center"/>
      <protection hidden="1"/>
    </xf>
    <xf numFmtId="8" fontId="17" fillId="6" borderId="1" xfId="0" applyNumberFormat="1" applyFont="1" applyFill="1" applyBorder="1" applyAlignment="1" applyProtection="1">
      <alignment horizontal="left"/>
      <protection hidden="1"/>
    </xf>
    <xf numFmtId="8" fontId="1" fillId="6" borderId="1" xfId="0" applyNumberFormat="1" applyFont="1" applyFill="1" applyBorder="1" applyAlignment="1" applyProtection="1">
      <alignment horizontal="center"/>
      <protection hidden="1"/>
    </xf>
    <xf numFmtId="8" fontId="1" fillId="6" borderId="3" xfId="0" applyNumberFormat="1" applyFont="1" applyFill="1" applyBorder="1" applyAlignment="1" applyProtection="1">
      <alignment horizontal="center"/>
      <protection hidden="1"/>
    </xf>
    <xf numFmtId="0" fontId="0" fillId="0" borderId="12" xfId="0" applyBorder="1" applyAlignment="1">
      <alignment horizontal="left" wrapText="1"/>
    </xf>
    <xf numFmtId="0" fontId="0" fillId="0" borderId="0" xfId="0" applyBorder="1" applyAlignment="1">
      <alignment horizontal="left" wrapText="1"/>
    </xf>
    <xf numFmtId="0" fontId="0" fillId="0" borderId="18"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39" xfId="0" applyBorder="1" applyAlignment="1">
      <alignment horizontal="left" wrapText="1"/>
    </xf>
    <xf numFmtId="0" fontId="6" fillId="4" borderId="7" xfId="0" applyFont="1" applyFill="1" applyBorder="1" applyAlignment="1">
      <alignment horizontal="left"/>
    </xf>
    <xf numFmtId="0" fontId="6" fillId="4" borderId="8" xfId="0" applyFont="1" applyFill="1" applyBorder="1" applyAlignment="1">
      <alignment horizontal="left"/>
    </xf>
    <xf numFmtId="0" fontId="6" fillId="4" borderId="9" xfId="0" applyFont="1" applyFill="1" applyBorder="1" applyAlignment="1">
      <alignment horizontal="left"/>
    </xf>
    <xf numFmtId="166" fontId="1" fillId="2" borderId="4" xfId="0" applyNumberFormat="1" applyFont="1" applyFill="1" applyBorder="1" applyAlignment="1" applyProtection="1">
      <alignment horizontal="center"/>
      <protection hidden="1"/>
    </xf>
    <xf numFmtId="166" fontId="1" fillId="2" borderId="11" xfId="0" applyNumberFormat="1" applyFont="1" applyFill="1" applyBorder="1" applyAlignment="1" applyProtection="1">
      <alignment horizontal="center"/>
      <protection hidden="1"/>
    </xf>
    <xf numFmtId="0" fontId="17" fillId="6" borderId="10" xfId="0" applyFont="1" applyFill="1" applyBorder="1" applyAlignment="1" applyProtection="1">
      <alignment horizontal="left"/>
      <protection hidden="1"/>
    </xf>
    <xf numFmtId="0" fontId="17" fillId="6" borderId="5" xfId="0" applyFont="1" applyFill="1" applyBorder="1" applyAlignment="1" applyProtection="1">
      <alignment horizontal="left"/>
      <protection hidden="1"/>
    </xf>
    <xf numFmtId="0" fontId="17" fillId="6" borderId="6" xfId="0" applyFont="1" applyFill="1" applyBorder="1" applyAlignment="1" applyProtection="1">
      <alignment horizontal="left"/>
      <protection hidden="1"/>
    </xf>
    <xf numFmtId="0" fontId="17" fillId="6" borderId="13" xfId="0" applyFont="1" applyFill="1" applyBorder="1" applyAlignment="1" applyProtection="1">
      <alignment horizontal="left"/>
      <protection hidden="1"/>
    </xf>
    <xf numFmtId="0" fontId="17" fillId="6" borderId="14" xfId="0" applyFont="1" applyFill="1" applyBorder="1" applyAlignment="1" applyProtection="1">
      <alignment horizontal="left"/>
      <protection hidden="1"/>
    </xf>
    <xf numFmtId="0" fontId="17" fillId="6" borderId="15" xfId="0" applyFont="1" applyFill="1" applyBorder="1" applyAlignment="1" applyProtection="1">
      <alignment horizontal="left"/>
      <protection hidden="1"/>
    </xf>
    <xf numFmtId="166" fontId="1" fillId="2" borderId="16" xfId="0" applyNumberFormat="1" applyFont="1" applyFill="1" applyBorder="1" applyAlignment="1" applyProtection="1">
      <alignment horizontal="center"/>
      <protection hidden="1"/>
    </xf>
    <xf numFmtId="166" fontId="1" fillId="2" borderId="17" xfId="0" applyNumberFormat="1" applyFont="1" applyFill="1" applyBorder="1" applyAlignment="1" applyProtection="1">
      <alignment horizontal="center"/>
      <protection hidden="1"/>
    </xf>
    <xf numFmtId="8" fontId="1" fillId="0" borderId="1" xfId="0" applyNumberFormat="1" applyFont="1" applyBorder="1" applyAlignment="1" applyProtection="1">
      <alignment horizontal="center"/>
      <protection locked="0"/>
    </xf>
    <xf numFmtId="8" fontId="1" fillId="0" borderId="3" xfId="0" applyNumberFormat="1" applyFont="1" applyBorder="1" applyAlignment="1" applyProtection="1">
      <alignment horizontal="center"/>
      <protection locked="0"/>
    </xf>
    <xf numFmtId="8" fontId="1" fillId="6" borderId="4" xfId="0" applyNumberFormat="1" applyFont="1" applyFill="1" applyBorder="1" applyAlignment="1" applyProtection="1">
      <alignment horizontal="center"/>
      <protection hidden="1"/>
    </xf>
    <xf numFmtId="8" fontId="1" fillId="6" borderId="11" xfId="0" applyNumberFormat="1" applyFont="1" applyFill="1" applyBorder="1" applyAlignment="1" applyProtection="1">
      <alignment horizontal="center"/>
      <protection hidden="1"/>
    </xf>
    <xf numFmtId="0" fontId="18" fillId="6" borderId="10" xfId="0" applyFont="1" applyFill="1" applyBorder="1" applyAlignment="1" applyProtection="1">
      <alignment horizontal="left"/>
      <protection hidden="1"/>
    </xf>
    <xf numFmtId="0" fontId="18" fillId="6" borderId="5" xfId="0" applyFont="1" applyFill="1" applyBorder="1" applyAlignment="1" applyProtection="1">
      <alignment horizontal="left"/>
      <protection hidden="1"/>
    </xf>
    <xf numFmtId="0" fontId="18" fillId="6" borderId="6" xfId="0" applyFont="1" applyFill="1" applyBorder="1" applyAlignment="1" applyProtection="1">
      <alignment horizontal="left"/>
      <protection hidden="1"/>
    </xf>
    <xf numFmtId="0" fontId="0" fillId="5" borderId="2" xfId="0" applyFill="1" applyBorder="1" applyAlignment="1" applyProtection="1">
      <alignment horizontal="left"/>
      <protection hidden="1"/>
    </xf>
    <xf numFmtId="0" fontId="0" fillId="5" borderId="1" xfId="0" applyFill="1" applyBorder="1" applyAlignment="1" applyProtection="1">
      <alignment horizontal="left"/>
      <protection hidden="1"/>
    </xf>
    <xf numFmtId="8" fontId="1" fillId="0" borderId="4" xfId="0" applyNumberFormat="1" applyFont="1" applyFill="1" applyBorder="1" applyAlignment="1" applyProtection="1">
      <alignment horizontal="center"/>
      <protection locked="0"/>
    </xf>
    <xf numFmtId="8" fontId="1" fillId="0" borderId="11" xfId="0" applyNumberFormat="1" applyFont="1" applyFill="1" applyBorder="1" applyAlignment="1" applyProtection="1">
      <alignment horizontal="center"/>
      <protection locked="0"/>
    </xf>
    <xf numFmtId="164" fontId="17" fillId="6" borderId="1" xfId="0" applyNumberFormat="1" applyFont="1" applyFill="1" applyBorder="1" applyAlignment="1" applyProtection="1">
      <alignment horizontal="left"/>
      <protection hidden="1"/>
    </xf>
    <xf numFmtId="0" fontId="17" fillId="6" borderId="4" xfId="0" applyFont="1" applyFill="1" applyBorder="1" applyAlignment="1" applyProtection="1">
      <alignment horizontal="left"/>
      <protection hidden="1"/>
    </xf>
    <xf numFmtId="6" fontId="1" fillId="0" borderId="1" xfId="0" applyNumberFormat="1" applyFont="1" applyBorder="1" applyAlignment="1" applyProtection="1">
      <alignment horizontal="center"/>
      <protection locked="0"/>
    </xf>
    <xf numFmtId="164" fontId="1" fillId="0" borderId="1" xfId="0" applyNumberFormat="1" applyFont="1" applyBorder="1" applyAlignment="1" applyProtection="1">
      <alignment horizontal="center"/>
      <protection locked="0"/>
    </xf>
    <xf numFmtId="0" fontId="1" fillId="6" borderId="1" xfId="0" applyFont="1" applyFill="1" applyBorder="1" applyAlignment="1" applyProtection="1">
      <alignment horizontal="center"/>
      <protection hidden="1"/>
    </xf>
    <xf numFmtId="0" fontId="9" fillId="10" borderId="1" xfId="0" applyFont="1" applyFill="1" applyBorder="1" applyAlignment="1" applyProtection="1">
      <alignment horizontal="center" vertical="center" wrapText="1"/>
      <protection hidden="1"/>
    </xf>
    <xf numFmtId="0" fontId="0" fillId="0" borderId="2" xfId="0" applyBorder="1" applyAlignment="1" applyProtection="1">
      <alignment horizontal="left"/>
      <protection hidden="1"/>
    </xf>
    <xf numFmtId="0" fontId="0" fillId="0" borderId="1" xfId="0" applyBorder="1" applyAlignment="1" applyProtection="1">
      <alignment horizontal="left"/>
      <protection hidden="1"/>
    </xf>
    <xf numFmtId="0" fontId="0" fillId="5" borderId="2" xfId="0" applyFill="1" applyBorder="1" applyAlignment="1">
      <alignment horizontal="left" wrapText="1"/>
    </xf>
    <xf numFmtId="0" fontId="0" fillId="5" borderId="1" xfId="0" applyFill="1" applyBorder="1" applyAlignment="1">
      <alignment horizontal="left" wrapText="1"/>
    </xf>
    <xf numFmtId="0" fontId="0" fillId="5" borderId="3" xfId="0" applyFill="1" applyBorder="1" applyAlignment="1">
      <alignment horizontal="left"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5" borderId="1" xfId="0" applyFill="1" applyBorder="1" applyAlignment="1">
      <alignment horizontal="center" vertical="center" wrapText="1"/>
    </xf>
    <xf numFmtId="6" fontId="0" fillId="7" borderId="1" xfId="0" applyNumberForma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0" fillId="5" borderId="41" xfId="0" applyFill="1" applyBorder="1" applyAlignment="1">
      <alignment horizontal="left" vertical="center" wrapText="1"/>
    </xf>
    <xf numFmtId="0" fontId="0" fillId="5" borderId="42" xfId="0" applyFill="1" applyBorder="1" applyAlignment="1">
      <alignment horizontal="left" vertical="center" wrapText="1"/>
    </xf>
    <xf numFmtId="0" fontId="0" fillId="5" borderId="43" xfId="0" applyFill="1" applyBorder="1" applyAlignment="1">
      <alignment horizontal="left" vertical="center" wrapText="1"/>
    </xf>
    <xf numFmtId="0" fontId="0" fillId="5" borderId="44" xfId="0" applyFill="1" applyBorder="1" applyAlignment="1">
      <alignment horizontal="left" vertical="center" wrapText="1"/>
    </xf>
    <xf numFmtId="0" fontId="0" fillId="5" borderId="45" xfId="0" applyFill="1" applyBorder="1" applyAlignment="1">
      <alignment horizontal="left" vertical="center" wrapText="1"/>
    </xf>
    <xf numFmtId="0" fontId="0" fillId="5" borderId="33" xfId="0" applyFill="1" applyBorder="1" applyAlignment="1">
      <alignment horizontal="left" vertical="center" wrapText="1"/>
    </xf>
    <xf numFmtId="6" fontId="0" fillId="0" borderId="1" xfId="0" applyNumberFormat="1" applyBorder="1" applyAlignment="1">
      <alignment horizontal="center" vertical="center"/>
    </xf>
    <xf numFmtId="9" fontId="0" fillId="0" borderId="1" xfId="2" applyFont="1"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5" borderId="48" xfId="0" applyFill="1" applyBorder="1" applyAlignment="1">
      <alignment horizontal="left" vertical="center" wrapText="1"/>
    </xf>
    <xf numFmtId="0" fontId="0" fillId="5" borderId="0" xfId="0" applyFill="1" applyBorder="1" applyAlignment="1">
      <alignment horizontal="left" vertical="center" wrapText="1"/>
    </xf>
    <xf numFmtId="0" fontId="0" fillId="5" borderId="49" xfId="0" applyFill="1" applyBorder="1" applyAlignment="1">
      <alignment horizontal="left" vertical="center" wrapText="1"/>
    </xf>
    <xf numFmtId="0" fontId="0" fillId="0" borderId="41"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0" fillId="5" borderId="46" xfId="0" applyFill="1" applyBorder="1" applyAlignment="1">
      <alignment horizontal="left" vertical="center" wrapText="1"/>
    </xf>
    <xf numFmtId="0" fontId="0" fillId="5" borderId="18" xfId="0" applyFill="1" applyBorder="1" applyAlignment="1">
      <alignment horizontal="left" vertical="center" wrapText="1"/>
    </xf>
    <xf numFmtId="0" fontId="0" fillId="5" borderId="47" xfId="0" applyFill="1" applyBorder="1" applyAlignment="1">
      <alignment horizontal="left" vertical="center" wrapText="1"/>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0" fillId="5" borderId="21" xfId="0" applyFill="1" applyBorder="1" applyAlignment="1">
      <alignment horizontal="center" vertical="center"/>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6" xfId="0" applyBorder="1" applyAlignment="1">
      <alignment horizontal="left" vertical="center" wrapText="1"/>
    </xf>
    <xf numFmtId="0" fontId="0" fillId="0" borderId="48"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7" xfId="0" applyBorder="1" applyAlignment="1">
      <alignment horizontal="left" vertical="center" wrapText="1"/>
    </xf>
    <xf numFmtId="0" fontId="6" fillId="4" borderId="21" xfId="0" applyFont="1" applyFill="1" applyBorder="1" applyAlignment="1">
      <alignment horizontal="center"/>
    </xf>
    <xf numFmtId="0" fontId="6" fillId="4" borderId="1" xfId="0" applyFont="1" applyFill="1" applyBorder="1" applyAlignment="1">
      <alignment horizontal="center"/>
    </xf>
    <xf numFmtId="0" fontId="6" fillId="4" borderId="3" xfId="0" applyFont="1" applyFill="1" applyBorder="1" applyAlignment="1">
      <alignment horizontal="center"/>
    </xf>
    <xf numFmtId="0" fontId="0" fillId="5" borderId="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11" xfId="0" applyFill="1" applyBorder="1" applyAlignment="1">
      <alignment horizontal="left"/>
    </xf>
    <xf numFmtId="0" fontId="0" fillId="5" borderId="41" xfId="0" applyFill="1" applyBorder="1" applyAlignment="1">
      <alignment horizontal="left" wrapText="1"/>
    </xf>
    <xf numFmtId="0" fontId="0" fillId="5" borderId="42" xfId="0" applyFill="1" applyBorder="1" applyAlignment="1">
      <alignment horizontal="left" wrapText="1"/>
    </xf>
    <xf numFmtId="0" fontId="0" fillId="5" borderId="43" xfId="0" applyFill="1" applyBorder="1" applyAlignment="1">
      <alignment horizontal="left" wrapText="1"/>
    </xf>
    <xf numFmtId="0" fontId="0" fillId="5" borderId="44" xfId="0" applyFill="1" applyBorder="1" applyAlignment="1">
      <alignment horizontal="left" wrapText="1"/>
    </xf>
    <xf numFmtId="0" fontId="0" fillId="5" borderId="45" xfId="0" applyFill="1" applyBorder="1" applyAlignment="1">
      <alignment horizontal="left" wrapText="1"/>
    </xf>
    <xf numFmtId="0" fontId="0" fillId="5" borderId="33" xfId="0" applyFill="1" applyBorder="1" applyAlignment="1">
      <alignment horizontal="left" wrapText="1"/>
    </xf>
    <xf numFmtId="0" fontId="0" fillId="0" borderId="35" xfId="0" applyBorder="1" applyAlignment="1">
      <alignment horizontal="center" vertical="center"/>
    </xf>
    <xf numFmtId="0" fontId="0" fillId="0" borderId="21" xfId="0" applyBorder="1" applyAlignment="1">
      <alignment horizontal="center" vertical="center"/>
    </xf>
    <xf numFmtId="0" fontId="6" fillId="4" borderId="56" xfId="0" applyFont="1" applyFill="1" applyBorder="1" applyAlignment="1">
      <alignment horizontal="center"/>
    </xf>
    <xf numFmtId="0" fontId="6" fillId="4" borderId="57" xfId="0" applyFont="1" applyFill="1" applyBorder="1" applyAlignment="1">
      <alignment horizontal="center"/>
    </xf>
    <xf numFmtId="0" fontId="0" fillId="5" borderId="21" xfId="0" applyFill="1" applyBorder="1" applyAlignment="1">
      <alignment horizontal="center"/>
    </xf>
    <xf numFmtId="0" fontId="0" fillId="0" borderId="1" xfId="0" applyBorder="1" applyAlignment="1">
      <alignment horizontal="center"/>
    </xf>
    <xf numFmtId="0" fontId="0" fillId="0" borderId="1" xfId="0" applyFont="1" applyBorder="1" applyAlignment="1">
      <alignment horizontal="center"/>
    </xf>
    <xf numFmtId="0" fontId="0" fillId="0" borderId="3" xfId="0" applyBorder="1" applyAlignment="1">
      <alignment horizontal="center"/>
    </xf>
    <xf numFmtId="0" fontId="16" fillId="9" borderId="8" xfId="0" applyFont="1" applyFill="1" applyBorder="1" applyAlignment="1">
      <alignment horizontal="center" wrapText="1"/>
    </xf>
    <xf numFmtId="0" fontId="16" fillId="9" borderId="9" xfId="0" applyFont="1" applyFill="1" applyBorder="1" applyAlignment="1">
      <alignment horizontal="center" wrapText="1"/>
    </xf>
    <xf numFmtId="0" fontId="16" fillId="10" borderId="45" xfId="0" applyFont="1" applyFill="1" applyBorder="1" applyAlignment="1">
      <alignment horizontal="center" wrapText="1"/>
    </xf>
    <xf numFmtId="0" fontId="16" fillId="10" borderId="47" xfId="0" applyFont="1" applyFill="1" applyBorder="1" applyAlignment="1">
      <alignment horizontal="center" wrapText="1"/>
    </xf>
    <xf numFmtId="0" fontId="6" fillId="4" borderId="2" xfId="0" applyFont="1" applyFill="1" applyBorder="1" applyAlignment="1">
      <alignment horizontal="center" vertical="center"/>
    </xf>
    <xf numFmtId="0" fontId="1" fillId="6" borderId="1" xfId="0" applyFont="1" applyFill="1" applyBorder="1" applyAlignment="1">
      <alignment horizontal="left" vertical="center"/>
    </xf>
    <xf numFmtId="0" fontId="0" fillId="6" borderId="1" xfId="0" applyFill="1" applyBorder="1" applyAlignment="1">
      <alignment horizontal="center" vertical="center" wrapText="1"/>
    </xf>
    <xf numFmtId="0" fontId="0" fillId="6" borderId="3" xfId="0"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3" xfId="0" applyFont="1" applyFill="1" applyBorder="1" applyAlignment="1">
      <alignment horizontal="center" vertical="center"/>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1" fillId="6" borderId="1" xfId="0" applyFont="1" applyFill="1" applyBorder="1" applyAlignment="1">
      <alignment horizontal="left" vertical="center" wrapText="1"/>
    </xf>
    <xf numFmtId="0" fontId="0" fillId="0" borderId="1" xfId="0"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1" fillId="6" borderId="4" xfId="0" applyFont="1" applyFill="1" applyBorder="1" applyAlignment="1">
      <alignment horizontal="left" vertical="center"/>
    </xf>
    <xf numFmtId="0" fontId="1" fillId="6" borderId="5" xfId="0" applyFont="1" applyFill="1" applyBorder="1" applyAlignment="1">
      <alignment horizontal="left" vertical="center"/>
    </xf>
    <xf numFmtId="0" fontId="1" fillId="6" borderId="6" xfId="0" applyFont="1" applyFill="1" applyBorder="1" applyAlignment="1">
      <alignment horizontal="left" vertical="center"/>
    </xf>
    <xf numFmtId="0" fontId="6" fillId="4" borderId="24" xfId="0" applyFont="1" applyFill="1" applyBorder="1" applyAlignment="1">
      <alignment horizontal="center" vertical="center"/>
    </xf>
    <xf numFmtId="0" fontId="6" fillId="6" borderId="1" xfId="0" applyFont="1" applyFill="1" applyBorder="1" applyAlignment="1">
      <alignment horizontal="left" vertical="center"/>
    </xf>
    <xf numFmtId="0" fontId="6" fillId="6" borderId="25" xfId="0" applyFont="1" applyFill="1" applyBorder="1" applyAlignment="1">
      <alignment horizontal="left" vertical="center"/>
    </xf>
    <xf numFmtId="0" fontId="0" fillId="0" borderId="25" xfId="0"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0" borderId="0" xfId="0" applyAlignment="1">
      <alignment horizontal="left" vertical="top" wrapText="1"/>
    </xf>
    <xf numFmtId="0" fontId="1" fillId="6" borderId="32" xfId="0" applyFont="1" applyFill="1" applyBorder="1" applyAlignment="1" applyProtection="1">
      <alignment horizontal="left" vertical="center"/>
      <protection hidden="1"/>
    </xf>
    <xf numFmtId="0" fontId="1" fillId="6" borderId="33" xfId="0" applyFont="1" applyFill="1" applyBorder="1" applyAlignment="1" applyProtection="1">
      <alignment horizontal="left" vertical="center"/>
      <protection hidden="1"/>
    </xf>
    <xf numFmtId="0" fontId="21" fillId="7" borderId="12" xfId="0" applyFont="1" applyFill="1" applyBorder="1" applyAlignment="1" applyProtection="1">
      <alignment horizontal="center" vertical="center"/>
      <protection hidden="1"/>
    </xf>
    <xf numFmtId="0" fontId="21" fillId="7" borderId="0" xfId="0" applyFont="1" applyFill="1" applyBorder="1" applyAlignment="1" applyProtection="1">
      <alignment horizontal="center" vertical="center"/>
      <protection hidden="1"/>
    </xf>
    <xf numFmtId="0" fontId="21" fillId="7" borderId="18" xfId="0" applyFont="1" applyFill="1" applyBorder="1" applyAlignment="1" applyProtection="1">
      <alignment horizontal="center" vertical="center"/>
      <protection hidden="1"/>
    </xf>
    <xf numFmtId="0" fontId="7" fillId="4" borderId="22" xfId="0" applyFont="1" applyFill="1" applyBorder="1" applyAlignment="1" applyProtection="1">
      <alignment horizontal="center" vertical="center"/>
      <protection hidden="1"/>
    </xf>
    <xf numFmtId="0" fontId="7" fillId="4" borderId="21" xfId="0" applyFont="1" applyFill="1" applyBorder="1" applyAlignment="1" applyProtection="1">
      <alignment horizontal="center" vertical="center"/>
      <protection hidden="1"/>
    </xf>
    <xf numFmtId="0" fontId="7" fillId="4" borderId="2" xfId="0"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7" fillId="4" borderId="2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4" borderId="23"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hidden="1"/>
    </xf>
    <xf numFmtId="0" fontId="1" fillId="6" borderId="10" xfId="0" applyFont="1" applyFill="1" applyBorder="1" applyAlignment="1" applyProtection="1">
      <alignment horizontal="left" vertical="center"/>
      <protection hidden="1"/>
    </xf>
    <xf numFmtId="0" fontId="1" fillId="6" borderId="6" xfId="0" applyFont="1" applyFill="1" applyBorder="1" applyAlignment="1" applyProtection="1">
      <alignment horizontal="left" vertical="center"/>
      <protection hidden="1"/>
    </xf>
    <xf numFmtId="0" fontId="1" fillId="6" borderId="35" xfId="0" applyFont="1" applyFill="1" applyBorder="1" applyAlignment="1" applyProtection="1">
      <alignment horizontal="center" vertical="center"/>
      <protection hidden="1"/>
    </xf>
    <xf numFmtId="0" fontId="1" fillId="6" borderId="36" xfId="0" applyFont="1" applyFill="1" applyBorder="1" applyAlignment="1" applyProtection="1">
      <alignment horizontal="center" vertical="center"/>
      <protection hidden="1"/>
    </xf>
    <xf numFmtId="0" fontId="1" fillId="6" borderId="21" xfId="0" applyFont="1" applyFill="1" applyBorder="1" applyAlignment="1" applyProtection="1">
      <alignment horizontal="center" vertical="center"/>
      <protection hidden="1"/>
    </xf>
    <xf numFmtId="0" fontId="1" fillId="6" borderId="2" xfId="0" applyFont="1" applyFill="1" applyBorder="1" applyAlignment="1" applyProtection="1">
      <alignment horizontal="left" vertical="center"/>
      <protection hidden="1"/>
    </xf>
    <xf numFmtId="0" fontId="1" fillId="6" borderId="1" xfId="0" applyFont="1" applyFill="1" applyBorder="1" applyAlignment="1" applyProtection="1">
      <alignment horizontal="left" vertical="center"/>
      <protection hidden="1"/>
    </xf>
    <xf numFmtId="0" fontId="22" fillId="6" borderId="2" xfId="0" applyFont="1" applyFill="1" applyBorder="1" applyAlignment="1" applyProtection="1">
      <alignment horizontal="center" vertical="center"/>
      <protection hidden="1"/>
    </xf>
    <xf numFmtId="0" fontId="22" fillId="6" borderId="1" xfId="0" applyFont="1" applyFill="1" applyBorder="1" applyAlignment="1" applyProtection="1">
      <alignment horizontal="center" vertical="center"/>
      <protection hidden="1"/>
    </xf>
    <xf numFmtId="0" fontId="22" fillId="6" borderId="10" xfId="0" applyFont="1" applyFill="1" applyBorder="1" applyAlignment="1" applyProtection="1">
      <alignment horizontal="center" vertical="center"/>
      <protection hidden="1"/>
    </xf>
    <xf numFmtId="0" fontId="22" fillId="6" borderId="5" xfId="0" applyFont="1" applyFill="1" applyBorder="1" applyAlignment="1" applyProtection="1">
      <alignment horizontal="center" vertical="center"/>
      <protection hidden="1"/>
    </xf>
    <xf numFmtId="0" fontId="22" fillId="6" borderId="6" xfId="0" applyFont="1" applyFill="1" applyBorder="1" applyAlignment="1" applyProtection="1">
      <alignment horizontal="center" vertical="center"/>
      <protection hidden="1"/>
    </xf>
    <xf numFmtId="0" fontId="11" fillId="5" borderId="2" xfId="0" applyFont="1" applyFill="1" applyBorder="1" applyAlignment="1" applyProtection="1">
      <alignment horizontal="left" wrapText="1"/>
      <protection hidden="1"/>
    </xf>
    <xf numFmtId="0" fontId="11" fillId="5" borderId="1" xfId="0" applyFont="1" applyFill="1" applyBorder="1" applyAlignment="1" applyProtection="1">
      <alignment horizontal="left" wrapText="1"/>
      <protection hidden="1"/>
    </xf>
    <xf numFmtId="0" fontId="11" fillId="5" borderId="3" xfId="0" applyFont="1" applyFill="1" applyBorder="1" applyAlignment="1" applyProtection="1">
      <alignment horizontal="left" wrapText="1"/>
      <protection hidden="1"/>
    </xf>
    <xf numFmtId="0" fontId="11" fillId="5" borderId="24" xfId="0" applyFont="1" applyFill="1" applyBorder="1" applyAlignment="1" applyProtection="1">
      <alignment horizontal="left" wrapText="1"/>
      <protection hidden="1"/>
    </xf>
    <xf numFmtId="0" fontId="11" fillId="5" borderId="25" xfId="0" applyFont="1" applyFill="1" applyBorder="1" applyAlignment="1" applyProtection="1">
      <alignment horizontal="left" wrapText="1"/>
      <protection hidden="1"/>
    </xf>
    <xf numFmtId="0" fontId="11" fillId="5" borderId="26" xfId="0" applyFont="1" applyFill="1" applyBorder="1" applyAlignment="1" applyProtection="1">
      <alignment horizontal="left" wrapText="1"/>
      <protection hidden="1"/>
    </xf>
    <xf numFmtId="0" fontId="7" fillId="4" borderId="29" xfId="0" applyFont="1" applyFill="1" applyBorder="1" applyAlignment="1" applyProtection="1">
      <alignment horizontal="left"/>
      <protection hidden="1"/>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0" fillId="0" borderId="22" xfId="0" applyBorder="1" applyAlignment="1" applyProtection="1">
      <alignment horizontal="left"/>
      <protection hidden="1"/>
    </xf>
    <xf numFmtId="0" fontId="0" fillId="0" borderId="21" xfId="0" applyBorder="1" applyAlignment="1" applyProtection="1">
      <alignment horizontal="left"/>
      <protection hidden="1"/>
    </xf>
    <xf numFmtId="0" fontId="0" fillId="0" borderId="23" xfId="0" applyBorder="1" applyAlignment="1" applyProtection="1">
      <alignment horizontal="left"/>
      <protection hidden="1"/>
    </xf>
    <xf numFmtId="0" fontId="0" fillId="0" borderId="3" xfId="0" applyBorder="1" applyAlignment="1" applyProtection="1">
      <alignment horizontal="left"/>
      <protection hidden="1"/>
    </xf>
    <xf numFmtId="0" fontId="0" fillId="0" borderId="37" xfId="0" applyBorder="1" applyAlignment="1" applyProtection="1">
      <alignment horizontal="left"/>
      <protection hidden="1"/>
    </xf>
    <xf numFmtId="0" fontId="0" fillId="0" borderId="35" xfId="0" applyBorder="1" applyAlignment="1" applyProtection="1">
      <alignment horizontal="left"/>
      <protection hidden="1"/>
    </xf>
    <xf numFmtId="0" fontId="0" fillId="0" borderId="38" xfId="0" applyBorder="1" applyAlignment="1" applyProtection="1">
      <alignment horizontal="left"/>
      <protection hidden="1"/>
    </xf>
    <xf numFmtId="0" fontId="22" fillId="6" borderId="24" xfId="0" applyFont="1" applyFill="1" applyBorder="1" applyAlignment="1" applyProtection="1">
      <alignment horizontal="center" vertical="center"/>
      <protection hidden="1"/>
    </xf>
    <xf numFmtId="0" fontId="22" fillId="6" borderId="25" xfId="0" applyFont="1" applyFill="1" applyBorder="1" applyAlignment="1" applyProtection="1">
      <alignment horizontal="center" vertical="center"/>
      <protection hidden="1"/>
    </xf>
    <xf numFmtId="0" fontId="7" fillId="4" borderId="51" xfId="0" applyFont="1" applyFill="1" applyBorder="1" applyAlignment="1" applyProtection="1">
      <alignment horizontal="left"/>
      <protection hidden="1"/>
    </xf>
    <xf numFmtId="0" fontId="7" fillId="4" borderId="52" xfId="0" applyFont="1" applyFill="1" applyBorder="1" applyAlignment="1" applyProtection="1">
      <alignment horizontal="left"/>
      <protection hidden="1"/>
    </xf>
    <xf numFmtId="0" fontId="7" fillId="4" borderId="53" xfId="0" applyFont="1" applyFill="1" applyBorder="1" applyAlignment="1" applyProtection="1">
      <alignment horizontal="left"/>
      <protection hidden="1"/>
    </xf>
    <xf numFmtId="0" fontId="1" fillId="6" borderId="1"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1" fontId="0" fillId="6" borderId="1" xfId="0" applyNumberFormat="1" applyFill="1" applyBorder="1" applyAlignment="1" applyProtection="1">
      <alignment horizontal="center" vertical="center"/>
      <protection hidden="1"/>
    </xf>
    <xf numFmtId="1" fontId="0" fillId="6" borderId="3" xfId="0" applyNumberFormat="1" applyFill="1" applyBorder="1" applyAlignment="1" applyProtection="1">
      <alignment horizontal="center" vertical="center"/>
      <protection hidden="1"/>
    </xf>
    <xf numFmtId="6" fontId="0" fillId="0" borderId="3" xfId="0" applyNumberFormat="1" applyBorder="1" applyAlignment="1">
      <alignment horizontal="center" vertical="center"/>
    </xf>
    <xf numFmtId="6" fontId="0" fillId="6" borderId="1" xfId="0" applyNumberFormat="1" applyFill="1" applyBorder="1" applyAlignment="1" applyProtection="1">
      <alignment horizontal="center" vertical="center"/>
      <protection hidden="1"/>
    </xf>
    <xf numFmtId="6" fontId="0" fillId="6" borderId="3" xfId="0" applyNumberFormat="1" applyFill="1" applyBorder="1" applyAlignment="1" applyProtection="1">
      <alignment horizontal="center" vertical="center"/>
      <protection hidden="1"/>
    </xf>
    <xf numFmtId="8" fontId="0" fillId="6" borderId="1" xfId="0" applyNumberFormat="1" applyFill="1" applyBorder="1" applyAlignment="1" applyProtection="1">
      <alignment horizontal="center" vertical="center"/>
      <protection hidden="1"/>
    </xf>
    <xf numFmtId="8" fontId="0" fillId="6" borderId="3" xfId="0" applyNumberFormat="1" applyFill="1" applyBorder="1" applyAlignment="1" applyProtection="1">
      <alignment horizontal="center" vertical="center"/>
      <protection hidden="1"/>
    </xf>
    <xf numFmtId="8" fontId="1" fillId="6" borderId="1" xfId="0" applyNumberFormat="1" applyFont="1" applyFill="1" applyBorder="1" applyAlignment="1" applyProtection="1">
      <alignment horizontal="center" vertical="center"/>
      <protection hidden="1"/>
    </xf>
    <xf numFmtId="8" fontId="1" fillId="6" borderId="3" xfId="0" applyNumberFormat="1" applyFont="1" applyFill="1" applyBorder="1" applyAlignment="1" applyProtection="1">
      <alignment horizontal="center" vertical="center"/>
      <protection hidden="1"/>
    </xf>
    <xf numFmtId="0" fontId="6" fillId="4" borderId="32" xfId="0" applyFont="1" applyFill="1" applyBorder="1" applyAlignment="1" applyProtection="1">
      <alignment horizontal="center"/>
      <protection hidden="1"/>
    </xf>
    <xf numFmtId="0" fontId="6" fillId="4" borderId="45" xfId="0" applyFont="1" applyFill="1" applyBorder="1" applyAlignment="1" applyProtection="1">
      <alignment horizontal="center"/>
      <protection hidden="1"/>
    </xf>
    <xf numFmtId="0" fontId="6" fillId="4" borderId="47" xfId="0" applyFont="1" applyFill="1" applyBorder="1" applyAlignment="1" applyProtection="1">
      <alignment horizontal="center"/>
      <protection hidden="1"/>
    </xf>
    <xf numFmtId="0" fontId="17" fillId="0" borderId="19" xfId="0" applyFont="1" applyBorder="1" applyAlignment="1" applyProtection="1">
      <alignment horizontal="center"/>
      <protection hidden="1"/>
    </xf>
    <xf numFmtId="0" fontId="17" fillId="0" borderId="20" xfId="0" applyFont="1" applyBorder="1" applyAlignment="1" applyProtection="1">
      <alignment horizontal="center"/>
      <protection hidden="1"/>
    </xf>
    <xf numFmtId="0" fontId="17" fillId="0" borderId="28" xfId="0" applyFont="1" applyBorder="1" applyAlignment="1" applyProtection="1">
      <alignment horizontal="center"/>
      <protection hidden="1"/>
    </xf>
    <xf numFmtId="0" fontId="17" fillId="0" borderId="39" xfId="0" applyFont="1" applyBorder="1" applyAlignment="1" applyProtection="1">
      <alignment horizontal="center"/>
      <protection hidden="1"/>
    </xf>
    <xf numFmtId="6" fontId="10" fillId="6" borderId="1" xfId="0" applyNumberFormat="1" applyFont="1" applyFill="1" applyBorder="1" applyAlignment="1" applyProtection="1">
      <alignment horizontal="center" vertical="center"/>
      <protection hidden="1"/>
    </xf>
    <xf numFmtId="0" fontId="0" fillId="0" borderId="1" xfId="0" applyNumberFormat="1" applyFill="1" applyBorder="1" applyAlignment="1">
      <alignment horizontal="center" vertical="center"/>
    </xf>
    <xf numFmtId="0" fontId="6" fillId="10" borderId="29" xfId="0" applyFont="1" applyFill="1" applyBorder="1" applyAlignment="1" applyProtection="1">
      <alignment horizontal="center"/>
      <protection hidden="1"/>
    </xf>
    <xf numFmtId="0" fontId="6" fillId="10" borderId="30" xfId="0" applyFont="1" applyFill="1" applyBorder="1" applyAlignment="1" applyProtection="1">
      <alignment horizontal="center"/>
      <protection hidden="1"/>
    </xf>
    <xf numFmtId="0" fontId="6" fillId="9" borderId="30" xfId="0" applyFont="1" applyFill="1" applyBorder="1" applyAlignment="1" applyProtection="1">
      <alignment horizontal="center"/>
      <protection hidden="1"/>
    </xf>
    <xf numFmtId="0" fontId="6" fillId="9" borderId="34" xfId="0" applyFont="1" applyFill="1" applyBorder="1" applyAlignment="1" applyProtection="1">
      <alignment horizontal="center"/>
      <protection hidden="1"/>
    </xf>
    <xf numFmtId="0" fontId="1" fillId="6" borderId="2" xfId="0" applyFont="1" applyFill="1" applyBorder="1" applyAlignment="1" applyProtection="1">
      <alignment horizontal="left" wrapText="1"/>
      <protection hidden="1"/>
    </xf>
    <xf numFmtId="0" fontId="1" fillId="6" borderId="1" xfId="0" applyFont="1" applyFill="1" applyBorder="1" applyAlignment="1" applyProtection="1">
      <alignment horizontal="left" wrapText="1"/>
      <protection hidden="1"/>
    </xf>
    <xf numFmtId="0" fontId="0" fillId="6" borderId="1" xfId="0" applyFill="1" applyBorder="1" applyAlignment="1" applyProtection="1">
      <alignment horizontal="center" vertical="center"/>
      <protection hidden="1"/>
    </xf>
    <xf numFmtId="0" fontId="0" fillId="6" borderId="4" xfId="0" applyFill="1" applyBorder="1" applyAlignment="1" applyProtection="1">
      <alignment horizontal="center" vertical="center"/>
      <protection hidden="1"/>
    </xf>
    <xf numFmtId="0" fontId="1" fillId="6" borderId="2" xfId="0" applyFont="1" applyFill="1" applyBorder="1" applyAlignment="1" applyProtection="1">
      <alignment horizontal="center"/>
      <protection hidden="1"/>
    </xf>
    <xf numFmtId="0" fontId="1" fillId="6" borderId="2" xfId="0" applyFont="1" applyFill="1" applyBorder="1" applyAlignment="1" applyProtection="1">
      <alignment horizontal="center" vertical="center"/>
      <protection hidden="1"/>
    </xf>
    <xf numFmtId="0" fontId="2" fillId="10" borderId="19" xfId="0" applyFont="1" applyFill="1" applyBorder="1" applyAlignment="1" applyProtection="1">
      <alignment horizontal="center"/>
      <protection hidden="1"/>
    </xf>
    <xf numFmtId="0" fontId="2" fillId="10" borderId="20" xfId="0" applyFont="1" applyFill="1" applyBorder="1" applyAlignment="1" applyProtection="1">
      <alignment horizontal="center"/>
      <protection hidden="1"/>
    </xf>
    <xf numFmtId="0" fontId="2" fillId="10" borderId="28" xfId="0" applyFont="1" applyFill="1" applyBorder="1" applyAlignment="1" applyProtection="1">
      <alignment horizontal="center"/>
      <protection hidden="1"/>
    </xf>
    <xf numFmtId="0" fontId="2" fillId="10" borderId="39" xfId="0" applyFont="1" applyFill="1" applyBorder="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24" xfId="0" applyFont="1" applyFill="1" applyBorder="1" applyAlignment="1" applyProtection="1">
      <alignment horizontal="left" vertical="center" wrapText="1"/>
      <protection hidden="1"/>
    </xf>
    <xf numFmtId="0" fontId="15" fillId="8" borderId="25" xfId="0" applyFont="1" applyFill="1" applyBorder="1" applyAlignment="1" applyProtection="1">
      <alignment horizontal="left" vertical="center" wrapText="1"/>
      <protection hidden="1"/>
    </xf>
    <xf numFmtId="0" fontId="13" fillId="8" borderId="1" xfId="0" applyFont="1" applyFill="1" applyBorder="1" applyAlignment="1" applyProtection="1">
      <alignment horizontal="center" vertical="center"/>
      <protection hidden="1"/>
    </xf>
    <xf numFmtId="0" fontId="13" fillId="8" borderId="25" xfId="0" applyFont="1" applyFill="1" applyBorder="1" applyAlignment="1" applyProtection="1">
      <alignment horizontal="center" vertical="center"/>
      <protection hidden="1"/>
    </xf>
    <xf numFmtId="0" fontId="14" fillId="8" borderId="1" xfId="0" applyFont="1" applyFill="1" applyBorder="1" applyAlignment="1" applyProtection="1">
      <alignment horizontal="center" vertical="center"/>
      <protection hidden="1"/>
    </xf>
    <xf numFmtId="0" fontId="14" fillId="8" borderId="4" xfId="0" applyFont="1" applyFill="1" applyBorder="1" applyAlignment="1" applyProtection="1">
      <alignment horizontal="center" vertical="center"/>
      <protection hidden="1"/>
    </xf>
    <xf numFmtId="0" fontId="14" fillId="8" borderId="25" xfId="0" applyFont="1" applyFill="1" applyBorder="1" applyAlignment="1" applyProtection="1">
      <alignment horizontal="center" vertical="center"/>
      <protection hidden="1"/>
    </xf>
    <xf numFmtId="0" fontId="14" fillId="8" borderId="16"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protection hidden="1"/>
    </xf>
    <xf numFmtId="0" fontId="6" fillId="4" borderId="20" xfId="0" applyFont="1" applyFill="1" applyBorder="1" applyAlignment="1" applyProtection="1">
      <alignment horizontal="center"/>
      <protection hidden="1"/>
    </xf>
    <xf numFmtId="0" fontId="6" fillId="4" borderId="8" xfId="0" applyFont="1" applyFill="1" applyBorder="1" applyAlignment="1" applyProtection="1">
      <alignment horizontal="center"/>
      <protection hidden="1"/>
    </xf>
    <xf numFmtId="0" fontId="6" fillId="4" borderId="9" xfId="0" applyFont="1" applyFill="1" applyBorder="1" applyAlignment="1" applyProtection="1">
      <alignment horizontal="center"/>
      <protection hidden="1"/>
    </xf>
    <xf numFmtId="0" fontId="1" fillId="6" borderId="29" xfId="0" applyFont="1" applyFill="1" applyBorder="1" applyAlignment="1" applyProtection="1">
      <alignment horizontal="center"/>
      <protection hidden="1"/>
    </xf>
    <xf numFmtId="0" fontId="1" fillId="6" borderId="30" xfId="0" applyFont="1" applyFill="1" applyBorder="1" applyAlignment="1" applyProtection="1">
      <alignment horizontal="center"/>
      <protection hidden="1"/>
    </xf>
    <xf numFmtId="0" fontId="1" fillId="6" borderId="31" xfId="0" applyFont="1" applyFill="1" applyBorder="1" applyAlignment="1" applyProtection="1">
      <alignment horizontal="center"/>
      <protection hidden="1"/>
    </xf>
    <xf numFmtId="0" fontId="1" fillId="6" borderId="7" xfId="0" applyFont="1" applyFill="1" applyBorder="1" applyAlignment="1" applyProtection="1">
      <alignment horizontal="left" wrapText="1"/>
      <protection hidden="1"/>
    </xf>
    <xf numFmtId="0" fontId="1" fillId="6" borderId="8" xfId="0" applyFont="1" applyFill="1" applyBorder="1" applyAlignment="1" applyProtection="1">
      <alignment horizontal="left" wrapText="1"/>
      <protection hidden="1"/>
    </xf>
    <xf numFmtId="0" fontId="1" fillId="6" borderId="9" xfId="0" applyFont="1" applyFill="1" applyBorder="1" applyAlignment="1" applyProtection="1">
      <alignment horizontal="left" wrapText="1"/>
      <protection hidden="1"/>
    </xf>
    <xf numFmtId="0" fontId="1" fillId="6" borderId="12" xfId="0" applyFont="1" applyFill="1" applyBorder="1" applyAlignment="1" applyProtection="1">
      <alignment horizontal="left" wrapText="1"/>
      <protection hidden="1"/>
    </xf>
    <xf numFmtId="0" fontId="1" fillId="6" borderId="0" xfId="0" applyFont="1" applyFill="1" applyBorder="1" applyAlignment="1" applyProtection="1">
      <alignment horizontal="left" wrapText="1"/>
      <protection hidden="1"/>
    </xf>
    <xf numFmtId="0" fontId="1" fillId="6" borderId="18" xfId="0" applyFont="1" applyFill="1" applyBorder="1" applyAlignment="1" applyProtection="1">
      <alignment horizontal="left" wrapText="1"/>
      <protection hidden="1"/>
    </xf>
    <xf numFmtId="0" fontId="1" fillId="6" borderId="1" xfId="0" applyFont="1" applyFill="1" applyBorder="1" applyAlignment="1" applyProtection="1">
      <alignment horizontal="center" vertical="center" wrapText="1"/>
      <protection hidden="1"/>
    </xf>
    <xf numFmtId="0" fontId="1" fillId="6" borderId="3" xfId="0" applyFont="1" applyFill="1" applyBorder="1" applyAlignment="1" applyProtection="1">
      <alignment horizontal="center" vertical="center" wrapText="1"/>
      <protection hidden="1"/>
    </xf>
    <xf numFmtId="0" fontId="1" fillId="6" borderId="2" xfId="0" applyFont="1" applyFill="1" applyBorder="1" applyAlignment="1" applyProtection="1">
      <alignment horizontal="center" wrapText="1"/>
      <protection hidden="1"/>
    </xf>
    <xf numFmtId="0" fontId="6" fillId="4" borderId="7" xfId="0" applyFont="1" applyFill="1" applyBorder="1" applyAlignment="1" applyProtection="1">
      <alignment horizontal="center"/>
      <protection hidden="1"/>
    </xf>
    <xf numFmtId="0" fontId="0" fillId="0" borderId="7" xfId="0" applyBorder="1" applyAlignment="1" applyProtection="1">
      <alignment horizontal="left" wrapText="1"/>
      <protection hidden="1"/>
    </xf>
    <xf numFmtId="0" fontId="0" fillId="0" borderId="8" xfId="0" applyBorder="1" applyAlignment="1" applyProtection="1">
      <alignment horizontal="left" wrapText="1"/>
      <protection hidden="1"/>
    </xf>
    <xf numFmtId="0" fontId="0" fillId="0" borderId="9" xfId="0" applyBorder="1" applyAlignment="1" applyProtection="1">
      <alignment horizontal="left" wrapText="1"/>
      <protection hidden="1"/>
    </xf>
    <xf numFmtId="0" fontId="0" fillId="0" borderId="12" xfId="0" applyBorder="1" applyAlignment="1" applyProtection="1">
      <alignment horizontal="left" wrapText="1"/>
      <protection hidden="1"/>
    </xf>
    <xf numFmtId="0" fontId="0" fillId="0" borderId="0" xfId="0" applyBorder="1" applyAlignment="1" applyProtection="1">
      <alignment horizontal="left" wrapText="1"/>
      <protection hidden="1"/>
    </xf>
    <xf numFmtId="0" fontId="0" fillId="0" borderId="18" xfId="0" applyBorder="1" applyAlignment="1" applyProtection="1">
      <alignment horizontal="left" wrapText="1"/>
      <protection hidden="1"/>
    </xf>
    <xf numFmtId="0" fontId="0" fillId="0" borderId="27" xfId="0" applyBorder="1" applyAlignment="1" applyProtection="1">
      <alignment horizontal="left" wrapText="1"/>
      <protection hidden="1"/>
    </xf>
    <xf numFmtId="0" fontId="0" fillId="0" borderId="28" xfId="0" applyBorder="1" applyAlignment="1" applyProtection="1">
      <alignment horizontal="left" wrapText="1"/>
      <protection hidden="1"/>
    </xf>
    <xf numFmtId="0" fontId="0" fillId="0" borderId="39" xfId="0" applyBorder="1" applyAlignment="1" applyProtection="1">
      <alignment horizontal="left" wrapText="1"/>
      <protection hidden="1"/>
    </xf>
    <xf numFmtId="6" fontId="0" fillId="0" borderId="1" xfId="0" applyNumberFormat="1" applyBorder="1" applyAlignment="1">
      <alignment horizontal="center"/>
    </xf>
    <xf numFmtId="6" fontId="0" fillId="6" borderId="1" xfId="0" applyNumberFormat="1" applyFill="1" applyBorder="1" applyAlignment="1" applyProtection="1">
      <alignment horizontal="center"/>
      <protection hidden="1"/>
    </xf>
    <xf numFmtId="6" fontId="0" fillId="6" borderId="3" xfId="0" applyNumberFormat="1" applyFill="1" applyBorder="1" applyAlignment="1" applyProtection="1">
      <alignment horizontal="center"/>
      <protection hidden="1"/>
    </xf>
    <xf numFmtId="0" fontId="14" fillId="8" borderId="50" xfId="0" applyFont="1" applyFill="1" applyBorder="1" applyAlignment="1" applyProtection="1">
      <alignment horizontal="center" vertical="center" wrapText="1"/>
      <protection hidden="1"/>
    </xf>
    <xf numFmtId="0" fontId="14" fillId="8" borderId="42" xfId="0" applyFont="1" applyFill="1" applyBorder="1" applyAlignment="1" applyProtection="1">
      <alignment horizontal="center" vertical="center" wrapText="1"/>
      <protection hidden="1"/>
    </xf>
    <xf numFmtId="0" fontId="14" fillId="8" borderId="43" xfId="0" applyFont="1" applyFill="1" applyBorder="1" applyAlignment="1" applyProtection="1">
      <alignment horizontal="center" vertical="center" wrapText="1"/>
      <protection hidden="1"/>
    </xf>
    <xf numFmtId="0" fontId="14" fillId="8" borderId="32" xfId="0" applyFont="1" applyFill="1" applyBorder="1" applyAlignment="1" applyProtection="1">
      <alignment horizontal="center" vertical="center" wrapText="1"/>
      <protection hidden="1"/>
    </xf>
    <xf numFmtId="0" fontId="14" fillId="8" borderId="45" xfId="0" applyFont="1" applyFill="1" applyBorder="1" applyAlignment="1" applyProtection="1">
      <alignment horizontal="center" vertical="center" wrapText="1"/>
      <protection hidden="1"/>
    </xf>
    <xf numFmtId="0" fontId="14" fillId="8" borderId="33" xfId="0" applyFont="1" applyFill="1" applyBorder="1" applyAlignment="1" applyProtection="1">
      <alignment horizontal="center" vertical="center" wrapText="1"/>
      <protection hidden="1"/>
    </xf>
    <xf numFmtId="6" fontId="14" fillId="8" borderId="41" xfId="0" applyNumberFormat="1" applyFont="1" applyFill="1" applyBorder="1" applyAlignment="1" applyProtection="1">
      <alignment horizontal="center" vertical="center"/>
      <protection hidden="1"/>
    </xf>
    <xf numFmtId="6" fontId="14" fillId="8" borderId="46" xfId="0" applyNumberFormat="1" applyFont="1" applyFill="1" applyBorder="1" applyAlignment="1" applyProtection="1">
      <alignment horizontal="center" vertical="center"/>
      <protection hidden="1"/>
    </xf>
    <xf numFmtId="6" fontId="14" fillId="8" borderId="44" xfId="0" applyNumberFormat="1" applyFont="1" applyFill="1" applyBorder="1" applyAlignment="1" applyProtection="1">
      <alignment horizontal="center" vertical="center"/>
      <protection hidden="1"/>
    </xf>
    <xf numFmtId="6" fontId="14" fillId="8" borderId="47" xfId="0" applyNumberFormat="1" applyFont="1" applyFill="1" applyBorder="1" applyAlignment="1" applyProtection="1">
      <alignment horizontal="center" vertical="center"/>
      <protection hidden="1"/>
    </xf>
    <xf numFmtId="6" fontId="14" fillId="8" borderId="4" xfId="0" applyNumberFormat="1" applyFont="1" applyFill="1" applyBorder="1" applyAlignment="1" applyProtection="1">
      <alignment horizontal="center"/>
      <protection hidden="1"/>
    </xf>
    <xf numFmtId="6" fontId="14" fillId="8" borderId="11" xfId="0" applyNumberFormat="1" applyFont="1" applyFill="1" applyBorder="1" applyAlignment="1" applyProtection="1">
      <alignment horizontal="center"/>
      <protection hidden="1"/>
    </xf>
    <xf numFmtId="0" fontId="0" fillId="6" borderId="12" xfId="0" applyFont="1" applyFill="1" applyBorder="1" applyAlignment="1" applyProtection="1">
      <alignment horizontal="left" wrapText="1"/>
      <protection hidden="1"/>
    </xf>
    <xf numFmtId="0" fontId="0" fillId="6" borderId="0" xfId="0" applyFont="1" applyFill="1" applyBorder="1" applyAlignment="1" applyProtection="1">
      <alignment horizontal="left" wrapText="1"/>
      <protection hidden="1"/>
    </xf>
    <xf numFmtId="0" fontId="0" fillId="6" borderId="18" xfId="0" applyFont="1" applyFill="1" applyBorder="1" applyAlignment="1" applyProtection="1">
      <alignment horizontal="left" wrapText="1"/>
      <protection hidden="1"/>
    </xf>
    <xf numFmtId="0" fontId="1" fillId="6" borderId="2" xfId="0" applyFont="1" applyFill="1" applyBorder="1" applyAlignment="1" applyProtection="1">
      <alignment horizontal="left" vertical="top" wrapText="1"/>
      <protection hidden="1"/>
    </xf>
    <xf numFmtId="0" fontId="1" fillId="6" borderId="1" xfId="0" applyFont="1" applyFill="1" applyBorder="1" applyAlignment="1" applyProtection="1">
      <alignment horizontal="left" vertical="top" wrapText="1"/>
      <protection hidden="1"/>
    </xf>
    <xf numFmtId="0" fontId="1" fillId="6" borderId="3" xfId="0" applyFont="1" applyFill="1" applyBorder="1" applyAlignment="1" applyProtection="1">
      <alignment horizontal="left" vertical="top" wrapText="1"/>
      <protection hidden="1"/>
    </xf>
    <xf numFmtId="165" fontId="0" fillId="0" borderId="1" xfId="1" applyNumberFormat="1" applyFont="1" applyBorder="1" applyAlignment="1">
      <alignment horizontal="center"/>
    </xf>
    <xf numFmtId="165" fontId="0" fillId="6" borderId="1" xfId="1" applyNumberFormat="1" applyFont="1" applyFill="1" applyBorder="1" applyAlignment="1" applyProtection="1">
      <alignment horizontal="center"/>
      <protection hidden="1"/>
    </xf>
    <xf numFmtId="0" fontId="14" fillId="8" borderId="10" xfId="0" applyFont="1" applyFill="1" applyBorder="1" applyAlignment="1" applyProtection="1">
      <alignment horizontal="center" vertical="center"/>
      <protection hidden="1"/>
    </xf>
    <xf numFmtId="0" fontId="14" fillId="8" borderId="5" xfId="0" applyFont="1" applyFill="1" applyBorder="1" applyAlignment="1" applyProtection="1">
      <alignment horizontal="center" vertical="center"/>
      <protection hidden="1"/>
    </xf>
    <xf numFmtId="0" fontId="14" fillId="8" borderId="6" xfId="0" applyFont="1" applyFill="1" applyBorder="1" applyAlignment="1" applyProtection="1">
      <alignment horizontal="center" vertical="center"/>
      <protection hidden="1"/>
    </xf>
    <xf numFmtId="0" fontId="1" fillId="6" borderId="3" xfId="0" applyFont="1" applyFill="1" applyBorder="1" applyAlignment="1" applyProtection="1">
      <alignment horizontal="center"/>
      <protection hidden="1"/>
    </xf>
    <xf numFmtId="9" fontId="0" fillId="0" borderId="1" xfId="0" applyNumberFormat="1" applyBorder="1" applyAlignment="1">
      <alignment horizontal="center"/>
    </xf>
    <xf numFmtId="8" fontId="0" fillId="6" borderId="1" xfId="0" applyNumberFormat="1" applyFill="1" applyBorder="1" applyAlignment="1" applyProtection="1">
      <alignment horizontal="center"/>
      <protection hidden="1"/>
    </xf>
    <xf numFmtId="8" fontId="0" fillId="6" borderId="3" xfId="0" applyNumberFormat="1" applyFill="1" applyBorder="1" applyAlignment="1" applyProtection="1">
      <alignment horizontal="center"/>
      <protection hidden="1"/>
    </xf>
    <xf numFmtId="0" fontId="14" fillId="8" borderId="2" xfId="0" applyFont="1" applyFill="1" applyBorder="1" applyAlignment="1" applyProtection="1">
      <alignment horizontal="center"/>
      <protection hidden="1"/>
    </xf>
    <xf numFmtId="0" fontId="14" fillId="8" borderId="1" xfId="0" applyFont="1" applyFill="1" applyBorder="1" applyAlignment="1" applyProtection="1">
      <alignment horizontal="center"/>
      <protection hidden="1"/>
    </xf>
    <xf numFmtId="6" fontId="0" fillId="0" borderId="4" xfId="0" applyNumberFormat="1" applyBorder="1" applyAlignment="1">
      <alignment horizontal="center"/>
    </xf>
    <xf numFmtId="0" fontId="0" fillId="0" borderId="6" xfId="0" applyBorder="1" applyAlignment="1">
      <alignment horizontal="center"/>
    </xf>
    <xf numFmtId="165" fontId="0" fillId="6" borderId="4" xfId="1" applyNumberFormat="1" applyFont="1" applyFill="1" applyBorder="1" applyAlignment="1" applyProtection="1">
      <alignment horizontal="center"/>
      <protection hidden="1"/>
    </xf>
    <xf numFmtId="165" fontId="0" fillId="6" borderId="5" xfId="1" applyNumberFormat="1" applyFont="1" applyFill="1" applyBorder="1" applyAlignment="1" applyProtection="1">
      <alignment horizontal="center"/>
      <protection hidden="1"/>
    </xf>
    <xf numFmtId="165" fontId="0" fillId="6" borderId="6" xfId="1" applyNumberFormat="1" applyFont="1" applyFill="1" applyBorder="1" applyAlignment="1" applyProtection="1">
      <alignment horizontal="center"/>
      <protection hidden="1"/>
    </xf>
    <xf numFmtId="0" fontId="14" fillId="8" borderId="24" xfId="0" applyFont="1" applyFill="1" applyBorder="1" applyAlignment="1" applyProtection="1">
      <alignment horizontal="center"/>
      <protection hidden="1"/>
    </xf>
    <xf numFmtId="0" fontId="14" fillId="8" borderId="25" xfId="0" applyFont="1" applyFill="1" applyBorder="1" applyAlignment="1" applyProtection="1">
      <alignment horizontal="center"/>
      <protection hidden="1"/>
    </xf>
    <xf numFmtId="8" fontId="14" fillId="8" borderId="25" xfId="0" applyNumberFormat="1" applyFont="1" applyFill="1" applyBorder="1" applyAlignment="1" applyProtection="1">
      <alignment horizontal="center" wrapText="1"/>
      <protection hidden="1"/>
    </xf>
    <xf numFmtId="0" fontId="14" fillId="8" borderId="26" xfId="0" applyFont="1" applyFill="1" applyBorder="1" applyAlignment="1" applyProtection="1">
      <alignment horizontal="center" wrapText="1"/>
      <protection hidden="1"/>
    </xf>
    <xf numFmtId="0" fontId="0" fillId="6" borderId="2" xfId="0" applyFill="1" applyBorder="1" applyAlignment="1" applyProtection="1">
      <alignment horizontal="center" vertical="center" wrapText="1"/>
      <protection hidden="1"/>
    </xf>
    <xf numFmtId="0" fontId="0" fillId="6" borderId="1" xfId="0" applyFill="1" applyBorder="1" applyAlignment="1" applyProtection="1">
      <alignment horizontal="center" vertical="center" wrapText="1"/>
      <protection hidden="1"/>
    </xf>
    <xf numFmtId="0" fontId="0" fillId="6" borderId="3" xfId="0" applyFill="1" applyBorder="1" applyAlignment="1" applyProtection="1">
      <alignment horizontal="center" vertical="center" wrapText="1"/>
      <protection hidden="1"/>
    </xf>
    <xf numFmtId="0" fontId="0" fillId="6" borderId="24" xfId="0" applyFill="1" applyBorder="1" applyAlignment="1" applyProtection="1">
      <alignment horizontal="center" vertical="center" wrapText="1"/>
      <protection hidden="1"/>
    </xf>
    <xf numFmtId="0" fontId="0" fillId="6" borderId="25" xfId="0"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8" fontId="14" fillId="8" borderId="1" xfId="0" applyNumberFormat="1" applyFont="1" applyFill="1" applyBorder="1" applyAlignment="1" applyProtection="1">
      <alignment horizontal="center"/>
      <protection hidden="1"/>
    </xf>
    <xf numFmtId="0" fontId="14" fillId="8" borderId="3" xfId="0" applyFont="1" applyFill="1" applyBorder="1" applyAlignment="1" applyProtection="1">
      <alignment horizontal="center"/>
      <protection hidden="1"/>
    </xf>
    <xf numFmtId="0" fontId="0" fillId="6" borderId="2" xfId="0" applyFill="1" applyBorder="1" applyAlignment="1" applyProtection="1">
      <alignment horizontal="center" wrapText="1"/>
      <protection hidden="1"/>
    </xf>
    <xf numFmtId="0" fontId="0" fillId="6" borderId="1" xfId="0" applyFill="1" applyBorder="1" applyAlignment="1" applyProtection="1">
      <alignment horizontal="center" wrapText="1"/>
      <protection hidden="1"/>
    </xf>
    <xf numFmtId="0" fontId="0" fillId="6" borderId="3" xfId="0" applyFill="1" applyBorder="1" applyAlignment="1" applyProtection="1">
      <alignment horizontal="center" wrapText="1"/>
      <protection hidden="1"/>
    </xf>
  </cellXfs>
  <cellStyles count="3">
    <cellStyle name="Currency" xfId="1" builtinId="4"/>
    <cellStyle name="Normal" xfId="0" builtinId="0"/>
    <cellStyle name="Percent" xfId="2" builtinId="5"/>
  </cellStyles>
  <dxfs count="6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2" tint="-0.499984740745262"/>
      </font>
      <fill>
        <patternFill patternType="darkGrid">
          <bgColor theme="0" tint="-0.499984740745262"/>
        </patternFill>
      </fill>
    </dxf>
    <dxf>
      <font>
        <color theme="1" tint="0.499984740745262"/>
      </font>
      <fill>
        <patternFill patternType="darkGrid">
          <bgColor theme="0" tint="-0.49998474074526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tint="0.34998626667073579"/>
      </font>
      <fill>
        <patternFill patternType="darkGrid">
          <bgColor theme="0" tint="-0.49998474074526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499984740745262"/>
      </font>
      <fill>
        <patternFill patternType="darkGrid">
          <fgColor theme="0" tint="-0.499984740745262"/>
          <bgColor theme="1" tint="4.9989318521683403E-2"/>
        </patternFill>
      </fill>
    </dxf>
    <dxf>
      <font>
        <color theme="2" tint="-0.499984740745262"/>
      </font>
      <fill>
        <patternFill patternType="darkGrid">
          <fgColor theme="2" tint="-0.749961851863155"/>
          <bgColor theme="0" tint="-0.49998474074526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tint="0.24994659260841701"/>
      </font>
      <fill>
        <patternFill patternType="darkGrid">
          <fgColor theme="2" tint="-0.89996032593768116"/>
          <bgColor theme="0" tint="-0.499984740745262"/>
        </patternFill>
      </fill>
    </dxf>
    <dxf>
      <font>
        <color theme="2" tint="-0.749961851863155"/>
      </font>
      <fill>
        <patternFill patternType="darkGrid">
          <fgColor theme="2" tint="-0.89996032593768116"/>
          <bgColor theme="0" tint="-0.499984740745262"/>
        </patternFill>
      </fill>
    </dxf>
    <dxf>
      <font>
        <color rgb="FF006100"/>
      </font>
      <fill>
        <patternFill>
          <bgColor rgb="FFC6EFCE"/>
        </patternFill>
      </fill>
    </dxf>
    <dxf>
      <font>
        <color rgb="FF006100"/>
      </font>
      <fill>
        <patternFill>
          <bgColor rgb="FFC6EFCE"/>
        </patternFill>
      </fill>
    </dxf>
    <dxf>
      <font>
        <color rgb="FFBD202F"/>
      </font>
      <fill>
        <patternFill>
          <bgColor rgb="FFFFC7CE"/>
        </patternFill>
      </fill>
    </dxf>
    <dxf>
      <font>
        <color rgb="FF006100"/>
      </font>
      <fill>
        <patternFill>
          <bgColor rgb="FFC6EFCE"/>
        </patternFill>
      </fill>
    </dxf>
    <dxf>
      <font>
        <color rgb="FF9C0006"/>
      </font>
      <fill>
        <patternFill>
          <bgColor rgb="FFFFC7CE"/>
        </patternFill>
      </fill>
    </dxf>
    <dxf>
      <fill>
        <patternFill patternType="darkGrid">
          <fgColor theme="2" tint="-0.499984740745262"/>
          <bgColor theme="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78549F"/>
      <color rgb="FF4A2B72"/>
      <color rgb="FFBD202F"/>
      <color rgb="FF3B9834"/>
      <color rgb="FFC5F3D7"/>
      <color rgb="FF40A238"/>
      <color rgb="FFB2F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77930</xdr:colOff>
      <xdr:row>0</xdr:row>
      <xdr:rowOff>43297</xdr:rowOff>
    </xdr:from>
    <xdr:to>
      <xdr:col>5</xdr:col>
      <xdr:colOff>3651</xdr:colOff>
      <xdr:row>0</xdr:row>
      <xdr:rowOff>467593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8" y="43297"/>
          <a:ext cx="2350267" cy="424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66677</xdr:colOff>
      <xdr:row>0</xdr:row>
      <xdr:rowOff>66675</xdr:rowOff>
    </xdr:from>
    <xdr:to>
      <xdr:col>5</xdr:col>
      <xdr:colOff>885825</xdr:colOff>
      <xdr:row>1</xdr:row>
      <xdr:rowOff>189505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66675"/>
          <a:ext cx="2790823" cy="5038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4</xdr:col>
      <xdr:colOff>361950</xdr:colOff>
      <xdr:row>0</xdr:row>
      <xdr:rowOff>355948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0"/>
          <a:ext cx="1971675" cy="3559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142877</xdr:colOff>
      <xdr:row>0</xdr:row>
      <xdr:rowOff>0</xdr:rowOff>
    </xdr:from>
    <xdr:to>
      <xdr:col>2</xdr:col>
      <xdr:colOff>266701</xdr:colOff>
      <xdr:row>0</xdr:row>
      <xdr:rowOff>273410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7" y="0"/>
          <a:ext cx="1514474" cy="2734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47626</xdr:colOff>
      <xdr:row>0</xdr:row>
      <xdr:rowOff>1</xdr:rowOff>
    </xdr:from>
    <xdr:to>
      <xdr:col>3</xdr:col>
      <xdr:colOff>619125</xdr:colOff>
      <xdr:row>0</xdr:row>
      <xdr:rowOff>295764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1"/>
          <a:ext cx="1638299" cy="2957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workbookViewId="0">
      <selection activeCell="B18" sqref="B18"/>
    </sheetView>
  </sheetViews>
  <sheetFormatPr defaultRowHeight="15" x14ac:dyDescent="0.25"/>
  <cols>
    <col min="2" max="2" width="86" bestFit="1" customWidth="1"/>
    <col min="3" max="3" width="2.5703125" customWidth="1"/>
    <col min="4" max="4" width="11.42578125" customWidth="1"/>
  </cols>
  <sheetData>
    <row r="2" spans="2:4" x14ac:dyDescent="0.25">
      <c r="B2" t="s">
        <v>15</v>
      </c>
    </row>
    <row r="3" spans="2:4" x14ac:dyDescent="0.25">
      <c r="B3" t="s">
        <v>17</v>
      </c>
      <c r="D3" t="s">
        <v>20</v>
      </c>
    </row>
    <row r="4" spans="2:4" x14ac:dyDescent="0.25">
      <c r="B4" t="s">
        <v>16</v>
      </c>
      <c r="D4" t="s">
        <v>21</v>
      </c>
    </row>
    <row r="6" spans="2:4" x14ac:dyDescent="0.25">
      <c r="B6" t="s">
        <v>15</v>
      </c>
    </row>
    <row r="7" spans="2:4" x14ac:dyDescent="0.25">
      <c r="B7" t="s">
        <v>18</v>
      </c>
    </row>
    <row r="8" spans="2:4" x14ac:dyDescent="0.25">
      <c r="B8" t="s">
        <v>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2B72"/>
  </sheetPr>
  <dimension ref="A1:AA22"/>
  <sheetViews>
    <sheetView showGridLines="0" tabSelected="1" zoomScale="110" zoomScaleNormal="110" workbookViewId="0">
      <selection activeCell="Q24" sqref="Q24"/>
    </sheetView>
  </sheetViews>
  <sheetFormatPr defaultRowHeight="15" x14ac:dyDescent="0.25"/>
  <cols>
    <col min="1" max="1" width="1.7109375" customWidth="1"/>
    <col min="2" max="2" width="9.140625" customWidth="1"/>
    <col min="10" max="10" width="9.85546875" bestFit="1" customWidth="1"/>
    <col min="12" max="12" width="9.140625" customWidth="1"/>
    <col min="14" max="14" width="1.7109375" style="5" customWidth="1"/>
    <col min="23" max="23" width="10.85546875" customWidth="1"/>
  </cols>
  <sheetData>
    <row r="1" spans="1:27" ht="42" customHeight="1" x14ac:dyDescent="0.25">
      <c r="A1" s="16"/>
      <c r="B1" s="64"/>
      <c r="C1" s="64"/>
      <c r="D1" s="64"/>
      <c r="E1" s="64"/>
      <c r="F1" s="64" t="s">
        <v>174</v>
      </c>
      <c r="G1" s="64"/>
      <c r="H1" s="64"/>
      <c r="I1" s="64"/>
      <c r="J1" s="64"/>
      <c r="K1" s="64"/>
      <c r="L1" s="64"/>
      <c r="M1" s="64"/>
      <c r="N1" s="64"/>
      <c r="O1" s="63" t="s">
        <v>175</v>
      </c>
      <c r="P1" s="63"/>
      <c r="Q1" s="63"/>
      <c r="R1" s="63"/>
      <c r="S1" s="63"/>
      <c r="T1" s="63"/>
      <c r="U1" s="63"/>
      <c r="V1" s="63"/>
      <c r="W1" s="63"/>
      <c r="X1" s="63"/>
      <c r="Y1" s="63"/>
      <c r="Z1" s="63"/>
      <c r="AA1" s="63"/>
    </row>
    <row r="2" spans="1:27" s="5" customFormat="1" ht="7.5" customHeight="1" thickBot="1" x14ac:dyDescent="0.3">
      <c r="A2" s="16"/>
      <c r="B2" s="17"/>
      <c r="C2" s="17"/>
      <c r="D2" s="17"/>
      <c r="E2" s="17"/>
      <c r="F2" s="17"/>
      <c r="G2" s="17"/>
      <c r="H2" s="17"/>
      <c r="I2" s="17"/>
      <c r="J2" s="17"/>
      <c r="K2" s="17"/>
      <c r="L2" s="17"/>
      <c r="M2" s="17"/>
      <c r="N2" s="17"/>
      <c r="O2" s="17"/>
      <c r="P2" s="17"/>
      <c r="Q2" s="17"/>
      <c r="R2" s="17"/>
      <c r="S2" s="17"/>
      <c r="T2" s="17"/>
      <c r="U2" s="17"/>
      <c r="V2" s="17"/>
      <c r="W2" s="16"/>
    </row>
    <row r="3" spans="1:27" ht="16.5" customHeight="1" x14ac:dyDescent="0.35">
      <c r="B3" s="100" t="s">
        <v>11</v>
      </c>
      <c r="C3" s="101"/>
      <c r="D3" s="101"/>
      <c r="E3" s="101"/>
      <c r="F3" s="101"/>
      <c r="G3" s="101"/>
      <c r="H3" s="101"/>
      <c r="I3" s="101"/>
      <c r="J3" s="101"/>
      <c r="K3" s="101"/>
      <c r="L3" s="101"/>
      <c r="M3" s="102"/>
      <c r="N3" s="2"/>
      <c r="O3" s="141" t="s">
        <v>19</v>
      </c>
      <c r="P3" s="141"/>
      <c r="Q3" s="141"/>
      <c r="R3" s="141"/>
      <c r="S3" s="141"/>
      <c r="T3" s="141"/>
      <c r="U3" s="141"/>
      <c r="V3" s="141"/>
      <c r="W3" s="141"/>
      <c r="X3" s="77" t="s">
        <v>145</v>
      </c>
      <c r="Y3" s="78"/>
      <c r="Z3" s="78"/>
      <c r="AA3" s="78"/>
    </row>
    <row r="4" spans="1:27" ht="18.75" customHeight="1" x14ac:dyDescent="0.3">
      <c r="B4" s="98" t="s">
        <v>0</v>
      </c>
      <c r="C4" s="99"/>
      <c r="D4" s="99"/>
      <c r="E4" s="99"/>
      <c r="F4" s="138">
        <v>250000</v>
      </c>
      <c r="G4" s="138"/>
      <c r="H4" s="99" t="s">
        <v>14</v>
      </c>
      <c r="I4" s="99"/>
      <c r="J4" s="99"/>
      <c r="K4" s="99"/>
      <c r="L4" s="125">
        <v>400</v>
      </c>
      <c r="M4" s="126"/>
      <c r="N4" s="1"/>
      <c r="O4" s="141"/>
      <c r="P4" s="141"/>
      <c r="Q4" s="141"/>
      <c r="R4" s="141"/>
      <c r="S4" s="141"/>
      <c r="T4" s="141"/>
      <c r="U4" s="141"/>
      <c r="V4" s="141"/>
      <c r="W4" s="141"/>
      <c r="X4" s="78"/>
      <c r="Y4" s="78"/>
      <c r="Z4" s="78"/>
      <c r="AA4" s="78"/>
    </row>
    <row r="5" spans="1:27" ht="18.75" customHeight="1" x14ac:dyDescent="0.3">
      <c r="B5" s="98" t="s">
        <v>1</v>
      </c>
      <c r="C5" s="99"/>
      <c r="D5" s="99"/>
      <c r="E5" s="99"/>
      <c r="F5" s="139">
        <v>0.04</v>
      </c>
      <c r="G5" s="139"/>
      <c r="H5" s="136" t="s">
        <v>4</v>
      </c>
      <c r="I5" s="136"/>
      <c r="J5" s="136"/>
      <c r="K5" s="136"/>
      <c r="L5" s="125">
        <v>300</v>
      </c>
      <c r="M5" s="126"/>
      <c r="N5" s="1"/>
      <c r="O5" s="141"/>
      <c r="P5" s="141"/>
      <c r="Q5" s="141"/>
      <c r="R5" s="141"/>
      <c r="S5" s="141"/>
      <c r="T5" s="141"/>
      <c r="U5" s="141"/>
      <c r="V5" s="141"/>
      <c r="W5" s="141"/>
      <c r="X5" s="78"/>
      <c r="Y5" s="78"/>
      <c r="Z5" s="78"/>
      <c r="AA5" s="78"/>
    </row>
    <row r="6" spans="1:27" ht="18.75" customHeight="1" x14ac:dyDescent="0.3">
      <c r="B6" s="98" t="s">
        <v>2</v>
      </c>
      <c r="C6" s="99"/>
      <c r="D6" s="99"/>
      <c r="E6" s="99"/>
      <c r="F6" s="140">
        <v>360</v>
      </c>
      <c r="G6" s="140"/>
      <c r="H6" s="99" t="s">
        <v>5</v>
      </c>
      <c r="I6" s="99"/>
      <c r="J6" s="99"/>
      <c r="K6" s="99"/>
      <c r="L6" s="125">
        <v>200</v>
      </c>
      <c r="M6" s="126"/>
      <c r="N6" s="1"/>
      <c r="O6" s="141"/>
      <c r="P6" s="141"/>
      <c r="Q6" s="141"/>
      <c r="R6" s="141"/>
      <c r="S6" s="141"/>
      <c r="T6" s="141"/>
      <c r="U6" s="141"/>
      <c r="V6" s="141"/>
      <c r="W6" s="141"/>
      <c r="X6" s="78"/>
      <c r="Y6" s="78"/>
      <c r="Z6" s="78"/>
      <c r="AA6" s="78"/>
    </row>
    <row r="7" spans="1:27" ht="18.75" customHeight="1" x14ac:dyDescent="0.3">
      <c r="B7" s="98" t="s">
        <v>3</v>
      </c>
      <c r="C7" s="99"/>
      <c r="D7" s="99"/>
      <c r="E7" s="99"/>
      <c r="F7" s="104">
        <f>-PMT(F5/12,F6,F4,0)</f>
        <v>1193.5382386636488</v>
      </c>
      <c r="G7" s="104"/>
      <c r="H7" s="99" t="s">
        <v>6</v>
      </c>
      <c r="I7" s="99"/>
      <c r="J7" s="99"/>
      <c r="K7" s="99"/>
      <c r="L7" s="104">
        <f>F7+L4+L5+L6</f>
        <v>2093.5382386636488</v>
      </c>
      <c r="M7" s="105"/>
      <c r="N7" s="1"/>
      <c r="O7" s="79" t="str">
        <f>IF(F4&lt;250000,"Ineligible, Does not meet minimum loan amount",IF(AND(F4&gt;2000000),"Ineligible, exceeds max loan amount","Eligible, meets loan amount requirements"))</f>
        <v>Eligible, meets loan amount requirements</v>
      </c>
      <c r="P7" s="80"/>
      <c r="Q7" s="80"/>
      <c r="R7" s="80"/>
      <c r="S7" s="80"/>
      <c r="T7" s="80"/>
      <c r="U7" s="80"/>
      <c r="V7" s="80"/>
      <c r="W7" s="80"/>
      <c r="X7" s="80"/>
      <c r="Y7" s="80"/>
      <c r="Z7" s="80"/>
      <c r="AA7" s="81"/>
    </row>
    <row r="8" spans="1:27" ht="18.75" customHeight="1" x14ac:dyDescent="0.3">
      <c r="B8" s="98" t="s">
        <v>12</v>
      </c>
      <c r="C8" s="99"/>
      <c r="D8" s="99"/>
      <c r="E8" s="99"/>
      <c r="F8" s="104">
        <f>F4*F5/12</f>
        <v>833.33333333333337</v>
      </c>
      <c r="G8" s="104"/>
      <c r="H8" s="137" t="s">
        <v>13</v>
      </c>
      <c r="I8" s="118"/>
      <c r="J8" s="118"/>
      <c r="K8" s="119"/>
      <c r="L8" s="104">
        <f>F8+L4+L5+L6</f>
        <v>1733.3333333333335</v>
      </c>
      <c r="M8" s="105"/>
      <c r="N8" s="1"/>
      <c r="O8" s="84" t="s">
        <v>24</v>
      </c>
      <c r="P8" s="85"/>
      <c r="Q8" s="85"/>
      <c r="R8" s="85"/>
      <c r="S8" s="85"/>
      <c r="T8" s="85"/>
      <c r="U8" s="85"/>
      <c r="V8" s="85"/>
      <c r="W8" s="85"/>
      <c r="X8" s="85"/>
      <c r="Y8" s="85"/>
      <c r="Z8" s="85"/>
      <c r="AA8" s="86"/>
    </row>
    <row r="9" spans="1:27" ht="18.75" customHeight="1" x14ac:dyDescent="0.3">
      <c r="B9" s="117" t="s">
        <v>146</v>
      </c>
      <c r="C9" s="118"/>
      <c r="D9" s="118"/>
      <c r="E9" s="118"/>
      <c r="F9" s="118"/>
      <c r="G9" s="118"/>
      <c r="H9" s="118"/>
      <c r="I9" s="118"/>
      <c r="J9" s="118"/>
      <c r="K9" s="119"/>
      <c r="L9" s="134" t="s">
        <v>21</v>
      </c>
      <c r="M9" s="135"/>
      <c r="N9" s="1"/>
      <c r="O9" s="132" t="str">
        <f>IF(L9="yes","Additional 6 months reserves required when property is vacant on refinance transactions", "No additional requirements when property is rented")</f>
        <v>No additional requirements when property is rented</v>
      </c>
      <c r="P9" s="133"/>
      <c r="Q9" s="133"/>
      <c r="R9" s="133"/>
      <c r="S9" s="133"/>
      <c r="T9" s="133"/>
      <c r="U9" s="133"/>
      <c r="V9" s="133"/>
      <c r="W9" s="133"/>
      <c r="X9" s="87" t="str">
        <f>IF(L9="Yes","Ineligible, property cannot be vacant on a refinance transaction","Eligible")</f>
        <v>Eligible</v>
      </c>
      <c r="Y9" s="87"/>
      <c r="Z9" s="87"/>
      <c r="AA9" s="88"/>
    </row>
    <row r="10" spans="1:27" ht="18.75" x14ac:dyDescent="0.3">
      <c r="B10" s="98" t="s">
        <v>7</v>
      </c>
      <c r="C10" s="99"/>
      <c r="D10" s="99"/>
      <c r="E10" s="99"/>
      <c r="F10" s="125">
        <v>2200</v>
      </c>
      <c r="G10" s="125"/>
      <c r="H10" s="103" t="s">
        <v>8</v>
      </c>
      <c r="I10" s="103"/>
      <c r="J10" s="103"/>
      <c r="K10" s="103"/>
      <c r="L10" s="125">
        <v>2100</v>
      </c>
      <c r="M10" s="126"/>
      <c r="N10" s="1"/>
      <c r="O10" s="132" t="s">
        <v>22</v>
      </c>
      <c r="P10" s="133"/>
      <c r="Q10" s="133"/>
      <c r="R10" s="133"/>
      <c r="S10" s="133"/>
      <c r="T10" s="133"/>
      <c r="U10" s="133"/>
      <c r="V10" s="133"/>
      <c r="W10" s="133"/>
      <c r="X10" s="87"/>
      <c r="Y10" s="87"/>
      <c r="Z10" s="87"/>
      <c r="AA10" s="88"/>
    </row>
    <row r="11" spans="1:27" ht="18.75" customHeight="1" x14ac:dyDescent="0.3">
      <c r="B11" s="117" t="s">
        <v>10</v>
      </c>
      <c r="C11" s="118"/>
      <c r="D11" s="118"/>
      <c r="E11" s="118"/>
      <c r="F11" s="118"/>
      <c r="G11" s="118"/>
      <c r="H11" s="118"/>
      <c r="I11" s="118"/>
      <c r="J11" s="118"/>
      <c r="K11" s="119"/>
      <c r="L11" s="96" t="str">
        <f>IF(F10&gt;L10,"Yes","No")</f>
        <v>Yes</v>
      </c>
      <c r="M11" s="97"/>
      <c r="N11" s="3"/>
      <c r="O11" s="89" t="str">
        <f>IF(L11="yes","The lease may be used to calculate the DSCR provided the lease does not exceed 110% of the market rents and proof of receipt of rents are provided within 30 calendar days of the note date", "Use 100% of the lesser of current or market rents if property is rented")</f>
        <v>The lease may be used to calculate the DSCR provided the lease does not exceed 110% of the market rents and proof of receipt of rents are provided within 30 calendar days of the note date</v>
      </c>
      <c r="P11" s="90"/>
      <c r="Q11" s="90"/>
      <c r="R11" s="90"/>
      <c r="S11" s="90"/>
      <c r="T11" s="90"/>
      <c r="U11" s="90"/>
      <c r="V11" s="90"/>
      <c r="W11" s="90"/>
      <c r="X11" s="90"/>
      <c r="Y11" s="90"/>
      <c r="Z11" s="90"/>
      <c r="AA11" s="91"/>
    </row>
    <row r="12" spans="1:27" ht="18.75" x14ac:dyDescent="0.3">
      <c r="B12" s="117" t="s">
        <v>9</v>
      </c>
      <c r="C12" s="118"/>
      <c r="D12" s="118"/>
      <c r="E12" s="118"/>
      <c r="F12" s="118"/>
      <c r="G12" s="118"/>
      <c r="H12" s="118"/>
      <c r="I12" s="118"/>
      <c r="J12" s="118"/>
      <c r="K12" s="119"/>
      <c r="L12" s="127">
        <f>L10*1.1</f>
        <v>2310</v>
      </c>
      <c r="M12" s="128"/>
      <c r="N12" s="1"/>
      <c r="O12" s="89"/>
      <c r="P12" s="90"/>
      <c r="Q12" s="90"/>
      <c r="R12" s="90"/>
      <c r="S12" s="90"/>
      <c r="T12" s="90"/>
      <c r="U12" s="90"/>
      <c r="V12" s="90"/>
      <c r="W12" s="90"/>
      <c r="X12" s="90"/>
      <c r="Y12" s="90"/>
      <c r="Z12" s="90"/>
      <c r="AA12" s="91"/>
    </row>
    <row r="13" spans="1:27" ht="17.25" x14ac:dyDescent="0.3">
      <c r="B13" s="129" t="s">
        <v>23</v>
      </c>
      <c r="C13" s="130"/>
      <c r="D13" s="130"/>
      <c r="E13" s="130"/>
      <c r="F13" s="130"/>
      <c r="G13" s="130"/>
      <c r="H13" s="130"/>
      <c r="I13" s="130"/>
      <c r="J13" s="130"/>
      <c r="K13" s="131"/>
      <c r="L13" s="127">
        <f>IF(F10=0,L10,(MIN(F10,L12)))</f>
        <v>2200</v>
      </c>
      <c r="M13" s="128"/>
      <c r="N13" s="1"/>
      <c r="O13" s="89"/>
      <c r="P13" s="90"/>
      <c r="Q13" s="90"/>
      <c r="R13" s="90"/>
      <c r="S13" s="90"/>
      <c r="T13" s="90"/>
      <c r="U13" s="90"/>
      <c r="V13" s="90"/>
      <c r="W13" s="90"/>
      <c r="X13" s="90"/>
      <c r="Y13" s="90"/>
      <c r="Z13" s="90"/>
      <c r="AA13" s="91"/>
    </row>
    <row r="14" spans="1:27" ht="18.75" x14ac:dyDescent="0.3">
      <c r="B14" s="117" t="s">
        <v>142</v>
      </c>
      <c r="C14" s="118"/>
      <c r="D14" s="118"/>
      <c r="E14" s="118"/>
      <c r="F14" s="118"/>
      <c r="G14" s="118"/>
      <c r="H14" s="118"/>
      <c r="I14" s="118"/>
      <c r="J14" s="118"/>
      <c r="K14" s="119"/>
      <c r="L14" s="115">
        <f>L13/L7</f>
        <v>1.0508525516134388</v>
      </c>
      <c r="M14" s="116"/>
      <c r="N14" s="4"/>
      <c r="O14" s="142" t="str">
        <f>IF(L14&lt;0.75,"Ineligible - Min DSCR =.75",IF(AND(L14&gt;=0.75,L14&lt;1),"Eligible - With 65% Max LTV, Min 720 FICO, Purchase or Rate/Term Transactions when DSCR &lt; 1","Eligible - No additional requirements when DSCR &gt;=1"))</f>
        <v>Eligible - No additional requirements when DSCR &gt;=1</v>
      </c>
      <c r="P14" s="143"/>
      <c r="Q14" s="143"/>
      <c r="R14" s="143"/>
      <c r="S14" s="143"/>
      <c r="T14" s="143"/>
      <c r="U14" s="143"/>
      <c r="V14" s="143"/>
      <c r="W14" s="143"/>
      <c r="X14" s="92" t="str">
        <f>IF(L14&lt;1.15,"Ineligible - Min DSCR =1.15","Eligible")</f>
        <v>Ineligible - Min DSCR =1.15</v>
      </c>
      <c r="Y14" s="92"/>
      <c r="Z14" s="92"/>
      <c r="AA14" s="93"/>
    </row>
    <row r="15" spans="1:27" ht="19.5" thickBot="1" x14ac:dyDescent="0.35">
      <c r="B15" s="120" t="s">
        <v>143</v>
      </c>
      <c r="C15" s="121"/>
      <c r="D15" s="121"/>
      <c r="E15" s="121"/>
      <c r="F15" s="121"/>
      <c r="G15" s="121"/>
      <c r="H15" s="121"/>
      <c r="I15" s="121"/>
      <c r="J15" s="121"/>
      <c r="K15" s="122"/>
      <c r="L15" s="123">
        <f>L13/L8</f>
        <v>1.2692307692307692</v>
      </c>
      <c r="M15" s="124"/>
      <c r="N15" s="4"/>
      <c r="O15" s="94" t="str">
        <f>IF(L15&lt;0.75,"Ineligible - Min DSCR =.75","Eligible - With 65% Max LTV, Min 700 FICO, Purchase or Rate/Term Transactions")</f>
        <v>Eligible - With 65% Max LTV, Min 700 FICO, Purchase or Rate/Term Transactions</v>
      </c>
      <c r="P15" s="95"/>
      <c r="Q15" s="95"/>
      <c r="R15" s="95"/>
      <c r="S15" s="95"/>
      <c r="T15" s="95"/>
      <c r="U15" s="95"/>
      <c r="V15" s="95"/>
      <c r="W15" s="95"/>
      <c r="X15" s="82" t="str">
        <f>IF(L15&lt;1.15,"Ineligible - Min DSCR =1.15","Eligible")</f>
        <v>Eligible</v>
      </c>
      <c r="Y15" s="82"/>
      <c r="Z15" s="82"/>
      <c r="AA15" s="83"/>
    </row>
    <row r="16" spans="1:27" ht="6.75" customHeight="1" thickBot="1" x14ac:dyDescent="0.3"/>
    <row r="17" spans="2:13" x14ac:dyDescent="0.25">
      <c r="B17" s="112" t="s">
        <v>25</v>
      </c>
      <c r="C17" s="113"/>
      <c r="D17" s="113"/>
      <c r="E17" s="113"/>
      <c r="F17" s="113"/>
      <c r="G17" s="113"/>
      <c r="H17" s="113"/>
      <c r="I17" s="113"/>
      <c r="J17" s="113"/>
      <c r="K17" s="113"/>
      <c r="L17" s="113"/>
      <c r="M17" s="114"/>
    </row>
    <row r="18" spans="2:13" x14ac:dyDescent="0.25">
      <c r="B18" s="106" t="s">
        <v>26</v>
      </c>
      <c r="C18" s="107"/>
      <c r="D18" s="107"/>
      <c r="E18" s="107"/>
      <c r="F18" s="107"/>
      <c r="G18" s="107"/>
      <c r="H18" s="107"/>
      <c r="I18" s="107"/>
      <c r="J18" s="107"/>
      <c r="K18" s="107"/>
      <c r="L18" s="107"/>
      <c r="M18" s="108"/>
    </row>
    <row r="19" spans="2:13" x14ac:dyDescent="0.25">
      <c r="B19" s="106"/>
      <c r="C19" s="107"/>
      <c r="D19" s="107"/>
      <c r="E19" s="107"/>
      <c r="F19" s="107"/>
      <c r="G19" s="107"/>
      <c r="H19" s="107"/>
      <c r="I19" s="107"/>
      <c r="J19" s="107"/>
      <c r="K19" s="107"/>
      <c r="L19" s="107"/>
      <c r="M19" s="108"/>
    </row>
    <row r="20" spans="2:13" x14ac:dyDescent="0.25">
      <c r="B20" s="106"/>
      <c r="C20" s="107"/>
      <c r="D20" s="107"/>
      <c r="E20" s="107"/>
      <c r="F20" s="107"/>
      <c r="G20" s="107"/>
      <c r="H20" s="107"/>
      <c r="I20" s="107"/>
      <c r="J20" s="107"/>
      <c r="K20" s="107"/>
      <c r="L20" s="107"/>
      <c r="M20" s="108"/>
    </row>
    <row r="21" spans="2:13" x14ac:dyDescent="0.25">
      <c r="B21" s="106"/>
      <c r="C21" s="107"/>
      <c r="D21" s="107"/>
      <c r="E21" s="107"/>
      <c r="F21" s="107"/>
      <c r="G21" s="107"/>
      <c r="H21" s="107"/>
      <c r="I21" s="107"/>
      <c r="J21" s="107"/>
      <c r="K21" s="107"/>
      <c r="L21" s="107"/>
      <c r="M21" s="108"/>
    </row>
    <row r="22" spans="2:13" ht="15.75" thickBot="1" x14ac:dyDescent="0.3">
      <c r="B22" s="109"/>
      <c r="C22" s="110"/>
      <c r="D22" s="110"/>
      <c r="E22" s="110"/>
      <c r="F22" s="110"/>
      <c r="G22" s="110"/>
      <c r="H22" s="110"/>
      <c r="I22" s="110"/>
      <c r="J22" s="110"/>
      <c r="K22" s="110"/>
      <c r="L22" s="110"/>
      <c r="M22" s="111"/>
    </row>
  </sheetData>
  <mergeCells count="51">
    <mergeCell ref="F10:G10"/>
    <mergeCell ref="L5:M5"/>
    <mergeCell ref="L6:M6"/>
    <mergeCell ref="F5:G5"/>
    <mergeCell ref="F6:G6"/>
    <mergeCell ref="H4:K4"/>
    <mergeCell ref="O3:W6"/>
    <mergeCell ref="L4:M4"/>
    <mergeCell ref="B18:M22"/>
    <mergeCell ref="B17:M17"/>
    <mergeCell ref="B6:E6"/>
    <mergeCell ref="B7:E7"/>
    <mergeCell ref="L14:M14"/>
    <mergeCell ref="B14:K14"/>
    <mergeCell ref="B15:K15"/>
    <mergeCell ref="L15:M15"/>
    <mergeCell ref="L10:M10"/>
    <mergeCell ref="B11:K11"/>
    <mergeCell ref="B12:K12"/>
    <mergeCell ref="L13:M13"/>
    <mergeCell ref="F8:G8"/>
    <mergeCell ref="L8:M8"/>
    <mergeCell ref="L12:M12"/>
    <mergeCell ref="B13:K13"/>
    <mergeCell ref="L11:M11"/>
    <mergeCell ref="B10:E10"/>
    <mergeCell ref="B3:M3"/>
    <mergeCell ref="H10:K10"/>
    <mergeCell ref="H6:K6"/>
    <mergeCell ref="H7:K7"/>
    <mergeCell ref="L7:M7"/>
    <mergeCell ref="B4:E4"/>
    <mergeCell ref="B9:K9"/>
    <mergeCell ref="L9:M9"/>
    <mergeCell ref="B8:E8"/>
    <mergeCell ref="F7:G7"/>
    <mergeCell ref="H5:K5"/>
    <mergeCell ref="H8:K8"/>
    <mergeCell ref="B5:E5"/>
    <mergeCell ref="F4:G4"/>
    <mergeCell ref="X3:AA6"/>
    <mergeCell ref="O7:AA7"/>
    <mergeCell ref="X15:AA15"/>
    <mergeCell ref="O8:AA8"/>
    <mergeCell ref="X9:AA10"/>
    <mergeCell ref="O11:AA13"/>
    <mergeCell ref="X14:AA14"/>
    <mergeCell ref="O15:W15"/>
    <mergeCell ref="O10:W10"/>
    <mergeCell ref="O9:W9"/>
    <mergeCell ref="O14:W14"/>
  </mergeCells>
  <conditionalFormatting sqref="L14:M14">
    <cfRule type="cellIs" dxfId="65" priority="28" operator="lessThan">
      <formula>0.75</formula>
    </cfRule>
    <cfRule type="cellIs" dxfId="64" priority="29" operator="greaterThan">
      <formula>0.749</formula>
    </cfRule>
  </conditionalFormatting>
  <conditionalFormatting sqref="L15:M15">
    <cfRule type="cellIs" dxfId="63" priority="26" operator="lessThan">
      <formula>0.749</formula>
    </cfRule>
    <cfRule type="cellIs" dxfId="62" priority="27" operator="greaterThan">
      <formula>0.749</formula>
    </cfRule>
  </conditionalFormatting>
  <conditionalFormatting sqref="L12:M12">
    <cfRule type="expression" dxfId="61" priority="19">
      <formula>$L$11="No"</formula>
    </cfRule>
  </conditionalFormatting>
  <conditionalFormatting sqref="O14:W14">
    <cfRule type="containsText" dxfId="60" priority="17" operator="containsText" text="Ineligible">
      <formula>NOT(ISERROR(SEARCH("Ineligible",O14)))</formula>
    </cfRule>
    <cfRule type="containsText" dxfId="59" priority="18" operator="containsText" text="Eligible">
      <formula>NOT(ISERROR(SEARCH("Eligible",O14)))</formula>
    </cfRule>
  </conditionalFormatting>
  <conditionalFormatting sqref="O15:W15">
    <cfRule type="containsText" dxfId="58" priority="15" operator="containsText" text="Ineligible">
      <formula>NOT(ISERROR(SEARCH("Ineligible",O15)))</formula>
    </cfRule>
    <cfRule type="containsText" dxfId="57" priority="16" operator="containsText" text="Eligible">
      <formula>NOT(ISERROR(SEARCH("Eligible",O15)))</formula>
    </cfRule>
  </conditionalFormatting>
  <conditionalFormatting sqref="L13:M13">
    <cfRule type="cellIs" dxfId="56" priority="14" operator="greaterThan">
      <formula>0</formula>
    </cfRule>
  </conditionalFormatting>
  <conditionalFormatting sqref="B10:G10 B11:M12">
    <cfRule type="expression" dxfId="55" priority="13">
      <formula>$L$9="Yes"</formula>
    </cfRule>
  </conditionalFormatting>
  <conditionalFormatting sqref="O11">
    <cfRule type="expression" dxfId="54" priority="12">
      <formula>$L$9="Yes"</formula>
    </cfRule>
  </conditionalFormatting>
  <conditionalFormatting sqref="X9:AA10">
    <cfRule type="containsText" dxfId="53" priority="8" operator="containsText" text="Ineligible">
      <formula>NOT(ISERROR(SEARCH("Ineligible",X9)))</formula>
    </cfRule>
    <cfRule type="containsText" dxfId="52" priority="11" operator="containsText" text="Eligible">
      <formula>NOT(ISERROR(SEARCH("Eligible",X9)))</formula>
    </cfRule>
  </conditionalFormatting>
  <conditionalFormatting sqref="X14:AA14">
    <cfRule type="containsText" dxfId="51" priority="7" operator="containsText" text="Ineligible">
      <formula>NOT(ISERROR(SEARCH("Ineligible",X14)))</formula>
    </cfRule>
    <cfRule type="containsText" dxfId="50" priority="10" operator="containsText" text="Eligible">
      <formula>NOT(ISERROR(SEARCH("Eligible",X14)))</formula>
    </cfRule>
  </conditionalFormatting>
  <conditionalFormatting sqref="X15:AA15">
    <cfRule type="containsText" dxfId="49" priority="6" operator="containsText" text="Ineligible">
      <formula>NOT(ISERROR(SEARCH("Ineligible",X15)))</formula>
    </cfRule>
    <cfRule type="containsText" dxfId="48" priority="9" operator="containsText" text="Eligible">
      <formula>NOT(ISERROR(SEARCH("Eligible",X15)))</formula>
    </cfRule>
  </conditionalFormatting>
  <conditionalFormatting sqref="O7:AA7">
    <cfRule type="containsText" dxfId="47" priority="4" operator="containsText" text="Ineligible">
      <formula>NOT(ISERROR(SEARCH("Ineligible",O7)))</formula>
    </cfRule>
    <cfRule type="containsText" dxfId="46" priority="5" operator="containsText" text="Eligible">
      <formula>NOT(ISERROR(SEARCH("Eligible",O7)))</formula>
    </cfRule>
  </conditionalFormatting>
  <conditionalFormatting sqref="F4:G4">
    <cfRule type="cellIs" dxfId="45" priority="1" operator="greaterThan">
      <formula>2000000</formula>
    </cfRule>
    <cfRule type="cellIs" dxfId="44" priority="2" operator="lessThan">
      <formula>250000</formula>
    </cfRule>
    <cfRule type="cellIs" dxfId="43" priority="3" operator="between">
      <formula>249999</formula>
      <formula>2000001</formula>
    </cfRule>
  </conditionalFormatting>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Sheet2!$D$3:$D$4</xm:f>
          </x14:formula1>
          <xm:sqref>L9:M9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O23"/>
  <sheetViews>
    <sheetView showGridLines="0" workbookViewId="0">
      <selection activeCell="K25" sqref="K25"/>
    </sheetView>
  </sheetViews>
  <sheetFormatPr defaultRowHeight="15" x14ac:dyDescent="0.25"/>
  <cols>
    <col min="1" max="1" width="1.28515625" customWidth="1"/>
    <col min="5" max="5" width="2.140625" customWidth="1"/>
    <col min="6" max="6" width="13.7109375" customWidth="1"/>
    <col min="7" max="7" width="9.85546875" customWidth="1"/>
    <col min="9" max="9" width="12" customWidth="1"/>
    <col min="12" max="12" width="11.85546875" customWidth="1"/>
  </cols>
  <sheetData>
    <row r="1" spans="2:15" ht="30" customHeight="1" x14ac:dyDescent="0.5">
      <c r="B1" s="60"/>
      <c r="C1" s="61"/>
      <c r="D1" s="61"/>
      <c r="E1" s="61"/>
      <c r="F1" s="61"/>
      <c r="G1" s="213" t="s">
        <v>172</v>
      </c>
      <c r="H1" s="213"/>
      <c r="I1" s="213"/>
      <c r="J1" s="213"/>
      <c r="K1" s="213"/>
      <c r="L1" s="213"/>
      <c r="M1" s="213"/>
      <c r="N1" s="213"/>
      <c r="O1" s="214"/>
    </row>
    <row r="2" spans="2:15" ht="27" customHeight="1" x14ac:dyDescent="0.5">
      <c r="B2" s="62"/>
      <c r="C2" s="59"/>
      <c r="D2" s="59"/>
      <c r="E2" s="59"/>
      <c r="F2" s="59"/>
      <c r="G2" s="215" t="s">
        <v>173</v>
      </c>
      <c r="H2" s="215"/>
      <c r="I2" s="215"/>
      <c r="J2" s="215"/>
      <c r="K2" s="215"/>
      <c r="L2" s="215"/>
      <c r="M2" s="215"/>
      <c r="N2" s="215"/>
      <c r="O2" s="216"/>
    </row>
    <row r="3" spans="2:15" ht="16.5" customHeight="1" thickBot="1" x14ac:dyDescent="0.3">
      <c r="B3" s="207" t="s">
        <v>147</v>
      </c>
      <c r="C3" s="208"/>
      <c r="D3" s="209" t="s">
        <v>148</v>
      </c>
      <c r="E3" s="209"/>
      <c r="F3" s="74" t="s">
        <v>149</v>
      </c>
      <c r="G3" s="210"/>
      <c r="H3" s="210"/>
      <c r="I3" s="76" t="s">
        <v>150</v>
      </c>
      <c r="J3" s="211"/>
      <c r="K3" s="211"/>
      <c r="L3" s="76" t="s">
        <v>151</v>
      </c>
      <c r="M3" s="210"/>
      <c r="N3" s="210"/>
      <c r="O3" s="212"/>
    </row>
    <row r="4" spans="2:15" ht="15.75" thickBot="1" x14ac:dyDescent="0.3">
      <c r="B4" s="73" t="s">
        <v>45</v>
      </c>
      <c r="C4" s="192" t="s">
        <v>46</v>
      </c>
      <c r="D4" s="193"/>
      <c r="E4" s="193"/>
      <c r="F4" s="192"/>
      <c r="G4" s="193"/>
      <c r="H4" s="193"/>
      <c r="I4" s="75" t="s">
        <v>152</v>
      </c>
      <c r="J4" s="193" t="s">
        <v>153</v>
      </c>
      <c r="K4" s="193"/>
      <c r="L4" s="192"/>
      <c r="M4" s="193"/>
      <c r="N4" s="193"/>
      <c r="O4" s="194"/>
    </row>
    <row r="5" spans="2:15" ht="15.75" thickBot="1" x14ac:dyDescent="0.3">
      <c r="B5" s="72">
        <v>1</v>
      </c>
      <c r="C5" s="195" t="s">
        <v>168</v>
      </c>
      <c r="D5" s="196"/>
      <c r="E5" s="196"/>
      <c r="F5" s="196"/>
      <c r="G5" s="196"/>
      <c r="H5" s="197"/>
      <c r="I5" s="30" t="s">
        <v>21</v>
      </c>
      <c r="J5" s="195" t="str">
        <f>IF(I5="Select One", "-----",IF(AND(I5="No"),"Proceed to next question","Refer to manager for Business Purpose Evaluation"))</f>
        <v>Proceed to next question</v>
      </c>
      <c r="K5" s="196"/>
      <c r="L5" s="196"/>
      <c r="M5" s="196"/>
      <c r="N5" s="196"/>
      <c r="O5" s="198"/>
    </row>
    <row r="6" spans="2:15" ht="15.75" thickBot="1" x14ac:dyDescent="0.3">
      <c r="B6" s="159">
        <v>2</v>
      </c>
      <c r="C6" s="199" t="s">
        <v>154</v>
      </c>
      <c r="D6" s="200"/>
      <c r="E6" s="200"/>
      <c r="F6" s="200"/>
      <c r="G6" s="200"/>
      <c r="H6" s="201"/>
      <c r="I6" s="205" t="s">
        <v>20</v>
      </c>
      <c r="J6" s="161" t="str">
        <f>IF(I6="Select One", "-----",IF(AND(I6="Yes"),"Borrower to provide LOE, Review with question #3 ***Ineligible for Premier DSCR","Proceed to approve Business Purpose Loan"))</f>
        <v>Borrower to provide LOE, Review with question #3 ***Ineligible for Premier DSCR</v>
      </c>
      <c r="K6" s="162"/>
      <c r="L6" s="162"/>
      <c r="M6" s="162"/>
      <c r="N6" s="162"/>
      <c r="O6" s="177"/>
    </row>
    <row r="7" spans="2:15" ht="15.75" thickBot="1" x14ac:dyDescent="0.3">
      <c r="B7" s="159"/>
      <c r="C7" s="202"/>
      <c r="D7" s="203"/>
      <c r="E7" s="203"/>
      <c r="F7" s="203"/>
      <c r="G7" s="203"/>
      <c r="H7" s="204"/>
      <c r="I7" s="206"/>
      <c r="J7" s="164"/>
      <c r="K7" s="165"/>
      <c r="L7" s="165"/>
      <c r="M7" s="165"/>
      <c r="N7" s="165"/>
      <c r="O7" s="179"/>
    </row>
    <row r="8" spans="2:15" ht="15.75" thickBot="1" x14ac:dyDescent="0.3">
      <c r="B8" s="159">
        <v>3</v>
      </c>
      <c r="C8" s="161" t="s">
        <v>155</v>
      </c>
      <c r="D8" s="162"/>
      <c r="E8" s="162"/>
      <c r="F8" s="162"/>
      <c r="G8" s="162"/>
      <c r="H8" s="163"/>
      <c r="I8" s="174" t="s">
        <v>20</v>
      </c>
      <c r="J8" s="161" t="str">
        <f>IF(I8="Select One", "-----",IF(AND(I8="Yes"),"Loan is not Business Purpose. Any occupancy by Borrower, or borrower’s family, greater than 14 days per year would not be considered Business Purpose. ","Proceed to next question"))</f>
        <v xml:space="preserve">Loan is not Business Purpose. Any occupancy by Borrower, or borrower’s family, greater than 14 days per year would not be considered Business Purpose. </v>
      </c>
      <c r="K8" s="162"/>
      <c r="L8" s="162"/>
      <c r="M8" s="162"/>
      <c r="N8" s="162"/>
      <c r="O8" s="177"/>
    </row>
    <row r="9" spans="2:15" ht="15.75" thickBot="1" x14ac:dyDescent="0.3">
      <c r="B9" s="159"/>
      <c r="C9" s="171"/>
      <c r="D9" s="172"/>
      <c r="E9" s="172"/>
      <c r="F9" s="172"/>
      <c r="G9" s="172"/>
      <c r="H9" s="173"/>
      <c r="I9" s="175"/>
      <c r="J9" s="171"/>
      <c r="K9" s="172"/>
      <c r="L9" s="172"/>
      <c r="M9" s="172"/>
      <c r="N9" s="172"/>
      <c r="O9" s="178"/>
    </row>
    <row r="10" spans="2:15" ht="15.75" thickBot="1" x14ac:dyDescent="0.3">
      <c r="B10" s="159"/>
      <c r="C10" s="164"/>
      <c r="D10" s="165"/>
      <c r="E10" s="165"/>
      <c r="F10" s="165"/>
      <c r="G10" s="165"/>
      <c r="H10" s="166"/>
      <c r="I10" s="176"/>
      <c r="J10" s="164"/>
      <c r="K10" s="165"/>
      <c r="L10" s="165"/>
      <c r="M10" s="165"/>
      <c r="N10" s="165"/>
      <c r="O10" s="179"/>
    </row>
    <row r="11" spans="2:15" ht="15.75" thickBot="1" x14ac:dyDescent="0.3">
      <c r="B11" s="159">
        <v>4</v>
      </c>
      <c r="C11" s="161" t="s">
        <v>156</v>
      </c>
      <c r="D11" s="162"/>
      <c r="E11" s="162"/>
      <c r="F11" s="162"/>
      <c r="G11" s="162"/>
      <c r="H11" s="163"/>
      <c r="I11" s="180"/>
      <c r="J11" s="183"/>
      <c r="K11" s="184"/>
      <c r="L11" s="184"/>
      <c r="M11" s="184"/>
      <c r="N11" s="184"/>
      <c r="O11" s="185"/>
    </row>
    <row r="12" spans="2:15" ht="15.75" thickBot="1" x14ac:dyDescent="0.3">
      <c r="B12" s="159"/>
      <c r="C12" s="171"/>
      <c r="D12" s="172"/>
      <c r="E12" s="172"/>
      <c r="F12" s="172"/>
      <c r="G12" s="172"/>
      <c r="H12" s="173"/>
      <c r="I12" s="181"/>
      <c r="J12" s="186"/>
      <c r="K12" s="187"/>
      <c r="L12" s="187"/>
      <c r="M12" s="187"/>
      <c r="N12" s="187"/>
      <c r="O12" s="188"/>
    </row>
    <row r="13" spans="2:15" ht="15.75" thickBot="1" x14ac:dyDescent="0.3">
      <c r="B13" s="159"/>
      <c r="C13" s="164"/>
      <c r="D13" s="165"/>
      <c r="E13" s="165"/>
      <c r="F13" s="165"/>
      <c r="G13" s="165"/>
      <c r="H13" s="166"/>
      <c r="I13" s="182"/>
      <c r="J13" s="189"/>
      <c r="K13" s="190"/>
      <c r="L13" s="190"/>
      <c r="M13" s="190"/>
      <c r="N13" s="190"/>
      <c r="O13" s="191"/>
    </row>
    <row r="14" spans="2:15" ht="15.75" thickBot="1" x14ac:dyDescent="0.3">
      <c r="B14" s="71">
        <v>5</v>
      </c>
      <c r="C14" s="153" t="s">
        <v>0</v>
      </c>
      <c r="D14" s="153"/>
      <c r="E14" s="154">
        <v>1000000</v>
      </c>
      <c r="F14" s="154"/>
      <c r="G14" s="155" t="s">
        <v>157</v>
      </c>
      <c r="H14" s="156"/>
      <c r="I14" s="18">
        <v>500000</v>
      </c>
      <c r="J14" s="153" t="s">
        <v>158</v>
      </c>
      <c r="K14" s="153"/>
      <c r="L14" s="19">
        <f>E14-I14</f>
        <v>500000</v>
      </c>
      <c r="M14" s="157" t="str">
        <f>IF(L14&gt;500000,"Ineligible","Eligible")</f>
        <v>Eligible</v>
      </c>
      <c r="N14" s="157"/>
      <c r="O14" s="158"/>
    </row>
    <row r="15" spans="2:15" ht="15.75" thickBot="1" x14ac:dyDescent="0.3">
      <c r="B15" s="159">
        <v>6</v>
      </c>
      <c r="C15" s="161" t="s">
        <v>159</v>
      </c>
      <c r="D15" s="162"/>
      <c r="E15" s="162"/>
      <c r="F15" s="162"/>
      <c r="G15" s="162"/>
      <c r="H15" s="163"/>
      <c r="I15" s="167">
        <v>260000</v>
      </c>
      <c r="J15" s="168">
        <f>I15/L14</f>
        <v>0.52</v>
      </c>
      <c r="K15" s="169" t="str">
        <f>IF(J15&gt;40%,"Ineligible, cannot exceed 40% of personal debts being paid off","Eligible")</f>
        <v>Ineligible, cannot exceed 40% of personal debts being paid off</v>
      </c>
      <c r="L15" s="169"/>
      <c r="M15" s="169"/>
      <c r="N15" s="169"/>
      <c r="O15" s="170"/>
    </row>
    <row r="16" spans="2:15" x14ac:dyDescent="0.25">
      <c r="B16" s="160"/>
      <c r="C16" s="164"/>
      <c r="D16" s="165"/>
      <c r="E16" s="165"/>
      <c r="F16" s="165"/>
      <c r="G16" s="165"/>
      <c r="H16" s="166"/>
      <c r="I16" s="167"/>
      <c r="J16" s="168"/>
      <c r="K16" s="169"/>
      <c r="L16" s="169"/>
      <c r="M16" s="169"/>
      <c r="N16" s="169"/>
      <c r="O16" s="170"/>
    </row>
    <row r="17" spans="2:15" x14ac:dyDescent="0.25">
      <c r="B17" s="144" t="s">
        <v>160</v>
      </c>
      <c r="C17" s="145"/>
      <c r="D17" s="145"/>
      <c r="E17" s="145"/>
      <c r="F17" s="145"/>
      <c r="G17" s="145"/>
      <c r="H17" s="145"/>
      <c r="I17" s="145"/>
      <c r="J17" s="145"/>
      <c r="K17" s="145"/>
      <c r="L17" s="145"/>
      <c r="M17" s="145"/>
      <c r="N17" s="145"/>
      <c r="O17" s="146"/>
    </row>
    <row r="18" spans="2:15" x14ac:dyDescent="0.25">
      <c r="B18" s="144"/>
      <c r="C18" s="145"/>
      <c r="D18" s="145"/>
      <c r="E18" s="145"/>
      <c r="F18" s="145"/>
      <c r="G18" s="145"/>
      <c r="H18" s="145"/>
      <c r="I18" s="145"/>
      <c r="J18" s="145"/>
      <c r="K18" s="145"/>
      <c r="L18" s="145"/>
      <c r="M18" s="145"/>
      <c r="N18" s="145"/>
      <c r="O18" s="146"/>
    </row>
    <row r="19" spans="2:15" x14ac:dyDescent="0.25">
      <c r="B19" s="147" t="s">
        <v>161</v>
      </c>
      <c r="C19" s="148"/>
      <c r="D19" s="148"/>
      <c r="E19" s="148"/>
      <c r="F19" s="148"/>
      <c r="G19" s="148"/>
      <c r="H19" s="148"/>
      <c r="I19" s="148"/>
      <c r="J19" s="148"/>
      <c r="K19" s="148"/>
      <c r="L19" s="148"/>
      <c r="M19" s="148"/>
      <c r="N19" s="148"/>
      <c r="O19" s="149"/>
    </row>
    <row r="20" spans="2:15" x14ac:dyDescent="0.25">
      <c r="B20" s="147"/>
      <c r="C20" s="148"/>
      <c r="D20" s="148"/>
      <c r="E20" s="148"/>
      <c r="F20" s="148"/>
      <c r="G20" s="148"/>
      <c r="H20" s="148"/>
      <c r="I20" s="148"/>
      <c r="J20" s="148"/>
      <c r="K20" s="148"/>
      <c r="L20" s="148"/>
      <c r="M20" s="148"/>
      <c r="N20" s="148"/>
      <c r="O20" s="149"/>
    </row>
    <row r="21" spans="2:15" x14ac:dyDescent="0.25">
      <c r="B21" s="147"/>
      <c r="C21" s="148"/>
      <c r="D21" s="148"/>
      <c r="E21" s="148"/>
      <c r="F21" s="148"/>
      <c r="G21" s="148"/>
      <c r="H21" s="148"/>
      <c r="I21" s="148"/>
      <c r="J21" s="148"/>
      <c r="K21" s="148"/>
      <c r="L21" s="148"/>
      <c r="M21" s="148"/>
      <c r="N21" s="148"/>
      <c r="O21" s="149"/>
    </row>
    <row r="22" spans="2:15" x14ac:dyDescent="0.25">
      <c r="B22" s="147"/>
      <c r="C22" s="148"/>
      <c r="D22" s="148"/>
      <c r="E22" s="148"/>
      <c r="F22" s="148"/>
      <c r="G22" s="148"/>
      <c r="H22" s="148"/>
      <c r="I22" s="148"/>
      <c r="J22" s="148"/>
      <c r="K22" s="148"/>
      <c r="L22" s="148"/>
      <c r="M22" s="148"/>
      <c r="N22" s="148"/>
      <c r="O22" s="149"/>
    </row>
    <row r="23" spans="2:15" ht="15.75" thickBot="1" x14ac:dyDescent="0.3">
      <c r="B23" s="150"/>
      <c r="C23" s="151"/>
      <c r="D23" s="151"/>
      <c r="E23" s="151"/>
      <c r="F23" s="151"/>
      <c r="G23" s="151"/>
      <c r="H23" s="151"/>
      <c r="I23" s="151"/>
      <c r="J23" s="151"/>
      <c r="K23" s="151"/>
      <c r="L23" s="151"/>
      <c r="M23" s="151"/>
      <c r="N23" s="151"/>
      <c r="O23" s="152"/>
    </row>
  </sheetData>
  <mergeCells count="35">
    <mergeCell ref="G1:O1"/>
    <mergeCell ref="G2:O2"/>
    <mergeCell ref="B3:C3"/>
    <mergeCell ref="D3:E3"/>
    <mergeCell ref="G3:H3"/>
    <mergeCell ref="J3:K3"/>
    <mergeCell ref="M3:O3"/>
    <mergeCell ref="C4:H4"/>
    <mergeCell ref="J4:O4"/>
    <mergeCell ref="C5:H5"/>
    <mergeCell ref="J5:O5"/>
    <mergeCell ref="B6:B7"/>
    <mergeCell ref="C6:H7"/>
    <mergeCell ref="I6:I7"/>
    <mergeCell ref="J6:O7"/>
    <mergeCell ref="B8:B10"/>
    <mergeCell ref="C8:H10"/>
    <mergeCell ref="I8:I10"/>
    <mergeCell ref="J8:O10"/>
    <mergeCell ref="B11:B13"/>
    <mergeCell ref="C11:H13"/>
    <mergeCell ref="I11:I13"/>
    <mergeCell ref="J11:O13"/>
    <mergeCell ref="B17:O18"/>
    <mergeCell ref="B19:O23"/>
    <mergeCell ref="C14:D14"/>
    <mergeCell ref="E14:F14"/>
    <mergeCell ref="G14:H14"/>
    <mergeCell ref="J14:K14"/>
    <mergeCell ref="M14:O14"/>
    <mergeCell ref="B15:B16"/>
    <mergeCell ref="C15:H16"/>
    <mergeCell ref="I15:I16"/>
    <mergeCell ref="J15:J16"/>
    <mergeCell ref="K15:O16"/>
  </mergeCells>
  <conditionalFormatting sqref="B8:O10">
    <cfRule type="expression" dxfId="42" priority="9">
      <formula>$I$6="No"</formula>
    </cfRule>
  </conditionalFormatting>
  <conditionalFormatting sqref="C15:O16">
    <cfRule type="expression" dxfId="41" priority="8">
      <formula>#REF!="No"</formula>
    </cfRule>
  </conditionalFormatting>
  <conditionalFormatting sqref="K15:O16">
    <cfRule type="containsText" dxfId="40" priority="1" operator="containsText" text="ineligible">
      <formula>NOT(ISERROR(SEARCH("ineligible",K15)))</formula>
    </cfRule>
    <cfRule type="containsText" dxfId="39" priority="6" operator="containsText" text="Eligible">
      <formula>NOT(ISERROR(SEARCH("Eligible",K15)))</formula>
    </cfRule>
    <cfRule type="containsText" dxfId="38" priority="7" operator="containsText" text="Ineligible">
      <formula>NOT(ISERROR(SEARCH("Ineligible",K15)))</formula>
    </cfRule>
  </conditionalFormatting>
  <conditionalFormatting sqref="M14:O14">
    <cfRule type="containsText" dxfId="37" priority="4" operator="containsText" text="ineligible">
      <formula>NOT(ISERROR(SEARCH("ineligible",M14)))</formula>
    </cfRule>
    <cfRule type="containsText" dxfId="36" priority="5" operator="containsText" text="Eligible">
      <formula>NOT(ISERROR(SEARCH("Eligible",M14)))</formula>
    </cfRule>
  </conditionalFormatting>
  <conditionalFormatting sqref="L14">
    <cfRule type="cellIs" dxfId="35" priority="2" operator="greaterThan">
      <formula>500000</formula>
    </cfRule>
    <cfRule type="cellIs" dxfId="34" priority="3" operator="lessThan">
      <formula>500000.25</formula>
    </cfRule>
  </conditionalFormatting>
  <pageMargins left="0.2" right="0.2"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Sheet6!$B$2:$B$4</xm:f>
          </x14:formula1>
          <xm:sqref>I5:I10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8549F"/>
  </sheetPr>
  <dimension ref="B1:R57"/>
  <sheetViews>
    <sheetView showGridLines="0" zoomScale="70" zoomScaleNormal="70" workbookViewId="0">
      <selection activeCell="U11" sqref="U11"/>
    </sheetView>
  </sheetViews>
  <sheetFormatPr defaultRowHeight="15" x14ac:dyDescent="0.25"/>
  <cols>
    <col min="1" max="1" width="2.28515625" customWidth="1"/>
    <col min="2" max="2" width="4.140625" style="8" customWidth="1"/>
    <col min="3" max="3" width="10.5703125" style="9" customWidth="1"/>
    <col min="4" max="5" width="10.42578125" style="8" customWidth="1"/>
    <col min="6" max="7" width="10.140625" style="8" customWidth="1"/>
    <col min="8" max="8" width="11.42578125" style="8" customWidth="1"/>
    <col min="9" max="15" width="9.140625" style="8"/>
  </cols>
  <sheetData>
    <row r="1" spans="2:18" ht="31.5" x14ac:dyDescent="0.25">
      <c r="B1" s="31"/>
      <c r="C1" s="32"/>
      <c r="D1" s="32"/>
      <c r="E1" s="32" t="s">
        <v>169</v>
      </c>
      <c r="F1" s="32"/>
      <c r="G1" s="32"/>
      <c r="H1" s="32"/>
      <c r="I1" s="32"/>
      <c r="J1" s="33"/>
      <c r="K1" s="33"/>
      <c r="L1" s="33"/>
      <c r="M1" s="33"/>
      <c r="N1" s="33"/>
      <c r="O1" s="34"/>
      <c r="R1" s="6"/>
    </row>
    <row r="2" spans="2:18" ht="18.75" x14ac:dyDescent="0.25">
      <c r="B2" s="12" t="s">
        <v>45</v>
      </c>
      <c r="C2" s="221" t="s">
        <v>46</v>
      </c>
      <c r="D2" s="221"/>
      <c r="E2" s="221"/>
      <c r="F2" s="221"/>
      <c r="G2" s="221"/>
      <c r="H2" s="11" t="s">
        <v>47</v>
      </c>
      <c r="I2" s="221" t="s">
        <v>69</v>
      </c>
      <c r="J2" s="221"/>
      <c r="K2" s="221"/>
      <c r="L2" s="221"/>
      <c r="M2" s="221"/>
      <c r="N2" s="221"/>
      <c r="O2" s="222"/>
    </row>
    <row r="3" spans="2:18" ht="18" customHeight="1" x14ac:dyDescent="0.25">
      <c r="B3" s="223" t="s">
        <v>48</v>
      </c>
      <c r="C3" s="224"/>
      <c r="D3" s="224"/>
      <c r="E3" s="224"/>
      <c r="F3" s="224"/>
      <c r="G3" s="224"/>
      <c r="H3" s="224"/>
      <c r="I3" s="224"/>
      <c r="J3" s="224"/>
      <c r="K3" s="224"/>
      <c r="L3" s="224"/>
      <c r="M3" s="224"/>
      <c r="N3" s="224"/>
      <c r="O3" s="225"/>
    </row>
    <row r="4" spans="2:18" ht="17.25" customHeight="1" x14ac:dyDescent="0.25">
      <c r="B4" s="13">
        <v>1</v>
      </c>
      <c r="C4" s="218" t="s">
        <v>49</v>
      </c>
      <c r="D4" s="218"/>
      <c r="E4" s="218"/>
      <c r="F4" s="218"/>
      <c r="G4" s="218"/>
      <c r="H4" s="7" t="s">
        <v>27</v>
      </c>
      <c r="I4" s="226" t="str">
        <f>IF(H4="yes","Ineligible, FTHB is not allowed on DSCR product",IF(AND(H4="No"),"Eligible"," -----"))</f>
        <v xml:space="preserve"> -----</v>
      </c>
      <c r="J4" s="226"/>
      <c r="K4" s="226"/>
      <c r="L4" s="226"/>
      <c r="M4" s="226"/>
      <c r="N4" s="226"/>
      <c r="O4" s="227"/>
    </row>
    <row r="5" spans="2:18" ht="15" customHeight="1" x14ac:dyDescent="0.25">
      <c r="B5" s="217">
        <v>2</v>
      </c>
      <c r="C5" s="228" t="s">
        <v>166</v>
      </c>
      <c r="D5" s="228"/>
      <c r="E5" s="228"/>
      <c r="F5" s="228"/>
      <c r="G5" s="228"/>
      <c r="H5" s="229" t="s">
        <v>27</v>
      </c>
      <c r="I5" s="219" t="str">
        <f>IF(H5="Yes","Eligible",IF(AND(H5="No"),"Ineligible"," -----"))</f>
        <v xml:space="preserve"> -----</v>
      </c>
      <c r="J5" s="219"/>
      <c r="K5" s="219"/>
      <c r="L5" s="219"/>
      <c r="M5" s="219"/>
      <c r="N5" s="219"/>
      <c r="O5" s="220"/>
    </row>
    <row r="6" spans="2:18" x14ac:dyDescent="0.25">
      <c r="B6" s="217"/>
      <c r="C6" s="228"/>
      <c r="D6" s="228"/>
      <c r="E6" s="228"/>
      <c r="F6" s="228"/>
      <c r="G6" s="228"/>
      <c r="H6" s="229"/>
      <c r="I6" s="219"/>
      <c r="J6" s="219"/>
      <c r="K6" s="219"/>
      <c r="L6" s="219"/>
      <c r="M6" s="219"/>
      <c r="N6" s="219"/>
      <c r="O6" s="220"/>
    </row>
    <row r="7" spans="2:18" x14ac:dyDescent="0.25">
      <c r="B7" s="217"/>
      <c r="C7" s="228"/>
      <c r="D7" s="228"/>
      <c r="E7" s="228"/>
      <c r="F7" s="228"/>
      <c r="G7" s="228"/>
      <c r="H7" s="229"/>
      <c r="I7" s="219"/>
      <c r="J7" s="219"/>
      <c r="K7" s="219"/>
      <c r="L7" s="219"/>
      <c r="M7" s="219"/>
      <c r="N7" s="219"/>
      <c r="O7" s="220"/>
    </row>
    <row r="8" spans="2:18" x14ac:dyDescent="0.25">
      <c r="B8" s="217"/>
      <c r="C8" s="228"/>
      <c r="D8" s="228"/>
      <c r="E8" s="228"/>
      <c r="F8" s="228"/>
      <c r="G8" s="228"/>
      <c r="H8" s="229"/>
      <c r="I8" s="219"/>
      <c r="J8" s="219"/>
      <c r="K8" s="219"/>
      <c r="L8" s="219"/>
      <c r="M8" s="219"/>
      <c r="N8" s="219"/>
      <c r="O8" s="220"/>
    </row>
    <row r="9" spans="2:18" x14ac:dyDescent="0.25">
      <c r="B9" s="217"/>
      <c r="C9" s="228"/>
      <c r="D9" s="228"/>
      <c r="E9" s="228"/>
      <c r="F9" s="228"/>
      <c r="G9" s="228"/>
      <c r="H9" s="229"/>
      <c r="I9" s="219"/>
      <c r="J9" s="219"/>
      <c r="K9" s="219"/>
      <c r="L9" s="219"/>
      <c r="M9" s="219"/>
      <c r="N9" s="219"/>
      <c r="O9" s="220"/>
    </row>
    <row r="10" spans="2:18" ht="18.75" x14ac:dyDescent="0.25">
      <c r="B10" s="230" t="s">
        <v>50</v>
      </c>
      <c r="C10" s="231"/>
      <c r="D10" s="231"/>
      <c r="E10" s="231"/>
      <c r="F10" s="231"/>
      <c r="G10" s="231"/>
      <c r="H10" s="231"/>
      <c r="I10" s="231"/>
      <c r="J10" s="231"/>
      <c r="K10" s="231"/>
      <c r="L10" s="231"/>
      <c r="M10" s="231"/>
      <c r="N10" s="231"/>
      <c r="O10" s="232"/>
    </row>
    <row r="11" spans="2:18" ht="15" customHeight="1" x14ac:dyDescent="0.25">
      <c r="B11" s="217">
        <v>3</v>
      </c>
      <c r="C11" s="218" t="s">
        <v>51</v>
      </c>
      <c r="D11" s="218"/>
      <c r="E11" s="218"/>
      <c r="F11" s="218"/>
      <c r="G11" s="218"/>
      <c r="H11" s="157" t="s">
        <v>27</v>
      </c>
      <c r="I11" s="219" t="str">
        <f>IF(H11="Select One"," -----",IF(AND(H11="1"),"Use the middle score to determine the credit score","Use the lower middle score to determine the credit score"))</f>
        <v xml:space="preserve"> -----</v>
      </c>
      <c r="J11" s="219"/>
      <c r="K11" s="219"/>
      <c r="L11" s="219"/>
      <c r="M11" s="219"/>
      <c r="N11" s="219"/>
      <c r="O11" s="220"/>
    </row>
    <row r="12" spans="2:18" x14ac:dyDescent="0.25">
      <c r="B12" s="217"/>
      <c r="C12" s="218"/>
      <c r="D12" s="218"/>
      <c r="E12" s="218"/>
      <c r="F12" s="218"/>
      <c r="G12" s="218"/>
      <c r="H12" s="157"/>
      <c r="I12" s="219"/>
      <c r="J12" s="219"/>
      <c r="K12" s="219"/>
      <c r="L12" s="219"/>
      <c r="M12" s="219"/>
      <c r="N12" s="219"/>
      <c r="O12" s="220"/>
    </row>
    <row r="13" spans="2:18" ht="18.75" x14ac:dyDescent="0.25">
      <c r="B13" s="230" t="s">
        <v>52</v>
      </c>
      <c r="C13" s="231"/>
      <c r="D13" s="231"/>
      <c r="E13" s="231"/>
      <c r="F13" s="231"/>
      <c r="G13" s="231"/>
      <c r="H13" s="231"/>
      <c r="I13" s="231"/>
      <c r="J13" s="231"/>
      <c r="K13" s="231"/>
      <c r="L13" s="231"/>
      <c r="M13" s="231"/>
      <c r="N13" s="231"/>
      <c r="O13" s="232"/>
    </row>
    <row r="14" spans="2:18" ht="15" customHeight="1" x14ac:dyDescent="0.25">
      <c r="B14" s="13">
        <v>4</v>
      </c>
      <c r="C14" s="218" t="s">
        <v>51</v>
      </c>
      <c r="D14" s="218"/>
      <c r="E14" s="218"/>
      <c r="F14" s="218"/>
      <c r="G14" s="218"/>
      <c r="H14" s="7" t="s">
        <v>27</v>
      </c>
      <c r="I14" s="219" t="str">
        <f>IF(H14=1,"3 Tradelines are required, Tradelines can be open or closed",IF(AND(H14=2)," 6 Tradelines are required,Tradelines can be open or closed",IF(AND(H14=3),"9 Tradelines are required,Tradelines can be open or closed,",IF(AND(H14=4),"12 Tradelines are required, Tradelines can be open or closed"," -----"))))</f>
        <v xml:space="preserve"> -----</v>
      </c>
      <c r="J14" s="219"/>
      <c r="K14" s="219"/>
      <c r="L14" s="219"/>
      <c r="M14" s="219"/>
      <c r="N14" s="219"/>
      <c r="O14" s="220"/>
    </row>
    <row r="15" spans="2:18" x14ac:dyDescent="0.25">
      <c r="B15" s="217">
        <v>5</v>
      </c>
      <c r="C15" s="218" t="s">
        <v>53</v>
      </c>
      <c r="D15" s="218"/>
      <c r="E15" s="218"/>
      <c r="F15" s="218"/>
      <c r="G15" s="218"/>
      <c r="H15" s="157" t="s">
        <v>27</v>
      </c>
      <c r="I15" s="219" t="str">
        <f>IF(H15="yes",Sheet4!C7,IF(AND(H15="no"),Sheet4!C8, "-----"))</f>
        <v>-----</v>
      </c>
      <c r="J15" s="219"/>
      <c r="K15" s="219"/>
      <c r="L15" s="219"/>
      <c r="M15" s="219"/>
      <c r="N15" s="219"/>
      <c r="O15" s="220"/>
    </row>
    <row r="16" spans="2:18" x14ac:dyDescent="0.25">
      <c r="B16" s="217"/>
      <c r="C16" s="218"/>
      <c r="D16" s="218"/>
      <c r="E16" s="218"/>
      <c r="F16" s="218"/>
      <c r="G16" s="218"/>
      <c r="H16" s="157"/>
      <c r="I16" s="219"/>
      <c r="J16" s="219"/>
      <c r="K16" s="219"/>
      <c r="L16" s="219"/>
      <c r="M16" s="219"/>
      <c r="N16" s="219"/>
      <c r="O16" s="220"/>
    </row>
    <row r="17" spans="2:15" x14ac:dyDescent="0.25">
      <c r="B17" s="217"/>
      <c r="C17" s="218"/>
      <c r="D17" s="218"/>
      <c r="E17" s="218"/>
      <c r="F17" s="218"/>
      <c r="G17" s="218"/>
      <c r="H17" s="157"/>
      <c r="I17" s="219"/>
      <c r="J17" s="219"/>
      <c r="K17" s="219"/>
      <c r="L17" s="219"/>
      <c r="M17" s="219"/>
      <c r="N17" s="219"/>
      <c r="O17" s="220"/>
    </row>
    <row r="18" spans="2:15" x14ac:dyDescent="0.25">
      <c r="B18" s="217"/>
      <c r="C18" s="218"/>
      <c r="D18" s="218"/>
      <c r="E18" s="218"/>
      <c r="F18" s="218"/>
      <c r="G18" s="218"/>
      <c r="H18" s="157"/>
      <c r="I18" s="219"/>
      <c r="J18" s="219"/>
      <c r="K18" s="219"/>
      <c r="L18" s="219"/>
      <c r="M18" s="219"/>
      <c r="N18" s="219"/>
      <c r="O18" s="220"/>
    </row>
    <row r="19" spans="2:15" x14ac:dyDescent="0.25">
      <c r="B19" s="217"/>
      <c r="C19" s="218"/>
      <c r="D19" s="218"/>
      <c r="E19" s="218"/>
      <c r="F19" s="218"/>
      <c r="G19" s="218"/>
      <c r="H19" s="157"/>
      <c r="I19" s="219"/>
      <c r="J19" s="219"/>
      <c r="K19" s="219"/>
      <c r="L19" s="219"/>
      <c r="M19" s="219"/>
      <c r="N19" s="219"/>
      <c r="O19" s="220"/>
    </row>
    <row r="20" spans="2:15" x14ac:dyDescent="0.25">
      <c r="B20" s="13">
        <v>6</v>
      </c>
      <c r="C20" s="233" t="s">
        <v>70</v>
      </c>
      <c r="D20" s="234"/>
      <c r="E20" s="234"/>
      <c r="F20" s="234"/>
      <c r="G20" s="235"/>
      <c r="H20" s="7" t="s">
        <v>27</v>
      </c>
      <c r="I20" s="226" t="str">
        <f>IF(H20="yes","Eligible",IF(AND(H20="No"),"Ineligible"," -----"))</f>
        <v xml:space="preserve"> -----</v>
      </c>
      <c r="J20" s="226"/>
      <c r="K20" s="226"/>
      <c r="L20" s="226"/>
      <c r="M20" s="226"/>
      <c r="N20" s="226"/>
      <c r="O20" s="227"/>
    </row>
    <row r="21" spans="2:15" ht="15" customHeight="1" x14ac:dyDescent="0.25">
      <c r="B21" s="217">
        <v>7</v>
      </c>
      <c r="C21" s="228" t="s">
        <v>54</v>
      </c>
      <c r="D21" s="228"/>
      <c r="E21" s="228"/>
      <c r="F21" s="228"/>
      <c r="G21" s="228"/>
      <c r="H21" s="157" t="s">
        <v>27</v>
      </c>
      <c r="I21" s="226" t="str">
        <f>IF(H21="Yes","Eligible",IF(AND(H21="No"),"Ineligible"," -----"))</f>
        <v xml:space="preserve"> -----</v>
      </c>
      <c r="J21" s="226"/>
      <c r="K21" s="226"/>
      <c r="L21" s="226"/>
      <c r="M21" s="226"/>
      <c r="N21" s="226"/>
      <c r="O21" s="227"/>
    </row>
    <row r="22" spans="2:15" x14ac:dyDescent="0.25">
      <c r="B22" s="217"/>
      <c r="C22" s="228"/>
      <c r="D22" s="228"/>
      <c r="E22" s="228"/>
      <c r="F22" s="228"/>
      <c r="G22" s="228"/>
      <c r="H22" s="157"/>
      <c r="I22" s="226"/>
      <c r="J22" s="226"/>
      <c r="K22" s="226"/>
      <c r="L22" s="226"/>
      <c r="M22" s="226"/>
      <c r="N22" s="226"/>
      <c r="O22" s="227"/>
    </row>
    <row r="23" spans="2:15" ht="15" customHeight="1" x14ac:dyDescent="0.25">
      <c r="B23" s="217">
        <v>8</v>
      </c>
      <c r="C23" s="228" t="s">
        <v>55</v>
      </c>
      <c r="D23" s="228"/>
      <c r="E23" s="228"/>
      <c r="F23" s="228"/>
      <c r="G23" s="228"/>
      <c r="H23" s="157" t="s">
        <v>27</v>
      </c>
      <c r="I23" s="226" t="str">
        <f>IF(H23="Yes","Eligible",IF(AND(H23="No"),"Ineligible"," -----"))</f>
        <v xml:space="preserve"> -----</v>
      </c>
      <c r="J23" s="226"/>
      <c r="K23" s="226"/>
      <c r="L23" s="226"/>
      <c r="M23" s="226"/>
      <c r="N23" s="226"/>
      <c r="O23" s="227"/>
    </row>
    <row r="24" spans="2:15" x14ac:dyDescent="0.25">
      <c r="B24" s="217"/>
      <c r="C24" s="228"/>
      <c r="D24" s="228"/>
      <c r="E24" s="228"/>
      <c r="F24" s="228"/>
      <c r="G24" s="228"/>
      <c r="H24" s="157"/>
      <c r="I24" s="226"/>
      <c r="J24" s="226"/>
      <c r="K24" s="226"/>
      <c r="L24" s="226"/>
      <c r="M24" s="226"/>
      <c r="N24" s="226"/>
      <c r="O24" s="227"/>
    </row>
    <row r="25" spans="2:15" ht="15" customHeight="1" x14ac:dyDescent="0.25">
      <c r="B25" s="217">
        <v>9</v>
      </c>
      <c r="C25" s="228" t="s">
        <v>56</v>
      </c>
      <c r="D25" s="228"/>
      <c r="E25" s="228"/>
      <c r="F25" s="228"/>
      <c r="G25" s="228"/>
      <c r="H25" s="157" t="s">
        <v>27</v>
      </c>
      <c r="I25" s="226" t="str">
        <f>IF(H25="Yes","Eligible",IF(AND(H25="No"),"Ineligible"," -----"))</f>
        <v xml:space="preserve"> -----</v>
      </c>
      <c r="J25" s="226"/>
      <c r="K25" s="226"/>
      <c r="L25" s="226"/>
      <c r="M25" s="226"/>
      <c r="N25" s="226"/>
      <c r="O25" s="227"/>
    </row>
    <row r="26" spans="2:15" x14ac:dyDescent="0.25">
      <c r="B26" s="217"/>
      <c r="C26" s="228"/>
      <c r="D26" s="228"/>
      <c r="E26" s="228"/>
      <c r="F26" s="228"/>
      <c r="G26" s="228"/>
      <c r="H26" s="157"/>
      <c r="I26" s="226"/>
      <c r="J26" s="226"/>
      <c r="K26" s="226"/>
      <c r="L26" s="226"/>
      <c r="M26" s="226"/>
      <c r="N26" s="226"/>
      <c r="O26" s="227"/>
    </row>
    <row r="27" spans="2:15" x14ac:dyDescent="0.25">
      <c r="B27" s="217"/>
      <c r="C27" s="228"/>
      <c r="D27" s="228"/>
      <c r="E27" s="228"/>
      <c r="F27" s="228"/>
      <c r="G27" s="228"/>
      <c r="H27" s="157"/>
      <c r="I27" s="226"/>
      <c r="J27" s="226"/>
      <c r="K27" s="226"/>
      <c r="L27" s="226"/>
      <c r="M27" s="226"/>
      <c r="N27" s="226"/>
      <c r="O27" s="227"/>
    </row>
    <row r="28" spans="2:15" x14ac:dyDescent="0.25">
      <c r="B28" s="217"/>
      <c r="C28" s="228"/>
      <c r="D28" s="228"/>
      <c r="E28" s="228"/>
      <c r="F28" s="228"/>
      <c r="G28" s="228"/>
      <c r="H28" s="157"/>
      <c r="I28" s="226"/>
      <c r="J28" s="226"/>
      <c r="K28" s="226"/>
      <c r="L28" s="226"/>
      <c r="M28" s="226"/>
      <c r="N28" s="226"/>
      <c r="O28" s="227"/>
    </row>
    <row r="29" spans="2:15" ht="18.75" x14ac:dyDescent="0.25">
      <c r="B29" s="230" t="s">
        <v>57</v>
      </c>
      <c r="C29" s="231"/>
      <c r="D29" s="231"/>
      <c r="E29" s="231"/>
      <c r="F29" s="231"/>
      <c r="G29" s="231"/>
      <c r="H29" s="231"/>
      <c r="I29" s="231"/>
      <c r="J29" s="231"/>
      <c r="K29" s="231"/>
      <c r="L29" s="231"/>
      <c r="M29" s="231"/>
      <c r="N29" s="231"/>
      <c r="O29" s="232"/>
    </row>
    <row r="30" spans="2:15" ht="15" customHeight="1" x14ac:dyDescent="0.25">
      <c r="B30" s="217">
        <v>10</v>
      </c>
      <c r="C30" s="228" t="s">
        <v>58</v>
      </c>
      <c r="D30" s="228"/>
      <c r="E30" s="228"/>
      <c r="F30" s="228"/>
      <c r="G30" s="228"/>
      <c r="H30" s="157" t="s">
        <v>27</v>
      </c>
      <c r="I30" s="226" t="str">
        <f>IF(H30="No Lates","Eligible",IF(AND(H30="0-12 Months"),"Ineligible, No 30 day lates allowed in the last 12 months",IF(AND(H30="12-24 Months"),"Eligible",IF(AND(H30="&gt; 24 Months"),"Eligible"," -----"))))</f>
        <v xml:space="preserve"> -----</v>
      </c>
      <c r="J30" s="226"/>
      <c r="K30" s="226"/>
      <c r="L30" s="226"/>
      <c r="M30" s="226"/>
      <c r="N30" s="226"/>
      <c r="O30" s="227"/>
    </row>
    <row r="31" spans="2:15" x14ac:dyDescent="0.25">
      <c r="B31" s="217"/>
      <c r="C31" s="228"/>
      <c r="D31" s="228"/>
      <c r="E31" s="228"/>
      <c r="F31" s="228"/>
      <c r="G31" s="228"/>
      <c r="H31" s="157"/>
      <c r="I31" s="226"/>
      <c r="J31" s="226"/>
      <c r="K31" s="226"/>
      <c r="L31" s="226"/>
      <c r="M31" s="226"/>
      <c r="N31" s="226"/>
      <c r="O31" s="227"/>
    </row>
    <row r="32" spans="2:15" ht="15" customHeight="1" x14ac:dyDescent="0.25">
      <c r="B32" s="217">
        <v>11</v>
      </c>
      <c r="C32" s="228" t="s">
        <v>59</v>
      </c>
      <c r="D32" s="228"/>
      <c r="E32" s="228"/>
      <c r="F32" s="228"/>
      <c r="G32" s="228"/>
      <c r="H32" s="157" t="s">
        <v>27</v>
      </c>
      <c r="I32" s="226" t="str">
        <f>IF(H32="No Lates","Eligible",IF(AND(H32="&gt; 24 months"), "Eligible",IF(AND(H32="0-24 Months"),"Ineligible, No 60 day lates allowed in the last 24 months"," -----")))</f>
        <v xml:space="preserve"> -----</v>
      </c>
      <c r="J32" s="226"/>
      <c r="K32" s="226"/>
      <c r="L32" s="226"/>
      <c r="M32" s="226"/>
      <c r="N32" s="226"/>
      <c r="O32" s="227"/>
    </row>
    <row r="33" spans="2:15" x14ac:dyDescent="0.25">
      <c r="B33" s="217"/>
      <c r="C33" s="228"/>
      <c r="D33" s="228"/>
      <c r="E33" s="228"/>
      <c r="F33" s="228"/>
      <c r="G33" s="228"/>
      <c r="H33" s="157"/>
      <c r="I33" s="226"/>
      <c r="J33" s="226"/>
      <c r="K33" s="226"/>
      <c r="L33" s="226"/>
      <c r="M33" s="226"/>
      <c r="N33" s="226"/>
      <c r="O33" s="227"/>
    </row>
    <row r="34" spans="2:15" ht="15" customHeight="1" x14ac:dyDescent="0.25">
      <c r="B34" s="217">
        <v>12</v>
      </c>
      <c r="C34" s="228" t="s">
        <v>60</v>
      </c>
      <c r="D34" s="228"/>
      <c r="E34" s="228"/>
      <c r="F34" s="228"/>
      <c r="G34" s="228"/>
      <c r="H34" s="157" t="s">
        <v>27</v>
      </c>
      <c r="I34" s="226" t="str">
        <f>IF(H34="No Lates","Eligible",IF(AND(H34="&gt; 24 months"), "Eligible",IF(AND(H34="0-24 Months"),"Ineligible, No 90 day lates allowed in the last 24 months"," -----")))</f>
        <v xml:space="preserve"> -----</v>
      </c>
      <c r="J34" s="226"/>
      <c r="K34" s="226"/>
      <c r="L34" s="226"/>
      <c r="M34" s="226"/>
      <c r="N34" s="226"/>
      <c r="O34" s="227"/>
    </row>
    <row r="35" spans="2:15" x14ac:dyDescent="0.25">
      <c r="B35" s="217"/>
      <c r="C35" s="228"/>
      <c r="D35" s="228"/>
      <c r="E35" s="228"/>
      <c r="F35" s="228"/>
      <c r="G35" s="228"/>
      <c r="H35" s="157"/>
      <c r="I35" s="226"/>
      <c r="J35" s="226"/>
      <c r="K35" s="226"/>
      <c r="L35" s="226"/>
      <c r="M35" s="226"/>
      <c r="N35" s="226"/>
      <c r="O35" s="227"/>
    </row>
    <row r="36" spans="2:15" ht="15" customHeight="1" x14ac:dyDescent="0.25">
      <c r="B36" s="217">
        <v>13</v>
      </c>
      <c r="C36" s="228" t="s">
        <v>61</v>
      </c>
      <c r="D36" s="228"/>
      <c r="E36" s="228"/>
      <c r="F36" s="228"/>
      <c r="G36" s="228"/>
      <c r="H36" s="157" t="s">
        <v>27</v>
      </c>
      <c r="I36" s="226" t="str">
        <f>IF(H36="No Lates","Eligible",IF(AND(H36="&gt; 48 months"), "Eligible",IF(AND(H36="0-48 Months"),"Ineligible, No 120 day lates allowed in the last 48 months"," -----")))</f>
        <v xml:space="preserve"> -----</v>
      </c>
      <c r="J36" s="226"/>
      <c r="K36" s="226"/>
      <c r="L36" s="226"/>
      <c r="M36" s="226"/>
      <c r="N36" s="226"/>
      <c r="O36" s="227"/>
    </row>
    <row r="37" spans="2:15" x14ac:dyDescent="0.25">
      <c r="B37" s="217"/>
      <c r="C37" s="228"/>
      <c r="D37" s="228"/>
      <c r="E37" s="228"/>
      <c r="F37" s="228"/>
      <c r="G37" s="228"/>
      <c r="H37" s="157"/>
      <c r="I37" s="226"/>
      <c r="J37" s="226"/>
      <c r="K37" s="226"/>
      <c r="L37" s="226"/>
      <c r="M37" s="226"/>
      <c r="N37" s="226"/>
      <c r="O37" s="227"/>
    </row>
    <row r="38" spans="2:15" ht="18.75" x14ac:dyDescent="0.25">
      <c r="B38" s="230" t="s">
        <v>62</v>
      </c>
      <c r="C38" s="231"/>
      <c r="D38" s="231"/>
      <c r="E38" s="231"/>
      <c r="F38" s="231"/>
      <c r="G38" s="231"/>
      <c r="H38" s="231"/>
      <c r="I38" s="231"/>
      <c r="J38" s="231"/>
      <c r="K38" s="231"/>
      <c r="L38" s="231"/>
      <c r="M38" s="231"/>
      <c r="N38" s="231"/>
      <c r="O38" s="232"/>
    </row>
    <row r="39" spans="2:15" ht="15" customHeight="1" x14ac:dyDescent="0.25">
      <c r="B39" s="217">
        <v>14</v>
      </c>
      <c r="C39" s="228" t="s">
        <v>63</v>
      </c>
      <c r="D39" s="228"/>
      <c r="E39" s="228"/>
      <c r="F39" s="228"/>
      <c r="G39" s="228"/>
      <c r="H39" s="157" t="s">
        <v>27</v>
      </c>
      <c r="I39" s="226" t="str">
        <f>IF(H39="No Credit Event","Eligible",IF(AND(H39="&gt; 48 months"), "Eligible",IF(AND(H39="0-48 Months"),"Ineligible, No Credit Event allowed in the last 48 months"," -----")))</f>
        <v xml:space="preserve"> -----</v>
      </c>
      <c r="J39" s="226"/>
      <c r="K39" s="226"/>
      <c r="L39" s="226"/>
      <c r="M39" s="226"/>
      <c r="N39" s="226"/>
      <c r="O39" s="227"/>
    </row>
    <row r="40" spans="2:15" x14ac:dyDescent="0.25">
      <c r="B40" s="217"/>
      <c r="C40" s="228"/>
      <c r="D40" s="228"/>
      <c r="E40" s="228"/>
      <c r="F40" s="228"/>
      <c r="G40" s="228"/>
      <c r="H40" s="157"/>
      <c r="I40" s="226"/>
      <c r="J40" s="226"/>
      <c r="K40" s="226"/>
      <c r="L40" s="226"/>
      <c r="M40" s="226"/>
      <c r="N40" s="226"/>
      <c r="O40" s="227"/>
    </row>
    <row r="41" spans="2:15" x14ac:dyDescent="0.25">
      <c r="B41" s="217"/>
      <c r="C41" s="228"/>
      <c r="D41" s="228"/>
      <c r="E41" s="228"/>
      <c r="F41" s="228"/>
      <c r="G41" s="228"/>
      <c r="H41" s="157"/>
      <c r="I41" s="226"/>
      <c r="J41" s="226"/>
      <c r="K41" s="226"/>
      <c r="L41" s="226"/>
      <c r="M41" s="226"/>
      <c r="N41" s="226"/>
      <c r="O41" s="227"/>
    </row>
    <row r="42" spans="2:15" x14ac:dyDescent="0.25">
      <c r="B42" s="217"/>
      <c r="C42" s="228"/>
      <c r="D42" s="228"/>
      <c r="E42" s="228"/>
      <c r="F42" s="228"/>
      <c r="G42" s="228"/>
      <c r="H42" s="157"/>
      <c r="I42" s="226"/>
      <c r="J42" s="226"/>
      <c r="K42" s="226"/>
      <c r="L42" s="226"/>
      <c r="M42" s="226"/>
      <c r="N42" s="226"/>
      <c r="O42" s="227"/>
    </row>
    <row r="43" spans="2:15" x14ac:dyDescent="0.25">
      <c r="B43" s="217"/>
      <c r="C43" s="228"/>
      <c r="D43" s="228"/>
      <c r="E43" s="228"/>
      <c r="F43" s="228"/>
      <c r="G43" s="228"/>
      <c r="H43" s="157"/>
      <c r="I43" s="226"/>
      <c r="J43" s="226"/>
      <c r="K43" s="226"/>
      <c r="L43" s="226"/>
      <c r="M43" s="226"/>
      <c r="N43" s="226"/>
      <c r="O43" s="227"/>
    </row>
    <row r="44" spans="2:15" x14ac:dyDescent="0.25">
      <c r="B44" s="217"/>
      <c r="C44" s="228"/>
      <c r="D44" s="228"/>
      <c r="E44" s="228"/>
      <c r="F44" s="228"/>
      <c r="G44" s="228"/>
      <c r="H44" s="157"/>
      <c r="I44" s="226"/>
      <c r="J44" s="226"/>
      <c r="K44" s="226"/>
      <c r="L44" s="226"/>
      <c r="M44" s="226"/>
      <c r="N44" s="226"/>
      <c r="O44" s="227"/>
    </row>
    <row r="45" spans="2:15" ht="18.75" x14ac:dyDescent="0.25">
      <c r="B45" s="230" t="s">
        <v>64</v>
      </c>
      <c r="C45" s="231"/>
      <c r="D45" s="231"/>
      <c r="E45" s="231"/>
      <c r="F45" s="231"/>
      <c r="G45" s="231"/>
      <c r="H45" s="231"/>
      <c r="I45" s="231"/>
      <c r="J45" s="231"/>
      <c r="K45" s="231"/>
      <c r="L45" s="231"/>
      <c r="M45" s="231"/>
      <c r="N45" s="231"/>
      <c r="O45" s="232"/>
    </row>
    <row r="46" spans="2:15" x14ac:dyDescent="0.25">
      <c r="B46" s="217">
        <v>15</v>
      </c>
      <c r="C46" s="218" t="s">
        <v>65</v>
      </c>
      <c r="D46" s="218"/>
      <c r="E46" s="218"/>
      <c r="F46" s="218"/>
      <c r="G46" s="218"/>
      <c r="H46" s="157" t="s">
        <v>27</v>
      </c>
      <c r="I46" s="219" t="str">
        <f>IF(H46="closed","Cash-Out proceeds may be utilized for this purpose",IF(AND(H46="No Judgments/Tax Liens"),"Not Applicable",IF(AND(H46="Open"),Sheet4!C10," -----")))</f>
        <v xml:space="preserve"> -----</v>
      </c>
      <c r="J46" s="219"/>
      <c r="K46" s="219"/>
      <c r="L46" s="219"/>
      <c r="M46" s="219"/>
      <c r="N46" s="219"/>
      <c r="O46" s="220"/>
    </row>
    <row r="47" spans="2:15" x14ac:dyDescent="0.25">
      <c r="B47" s="217"/>
      <c r="C47" s="218"/>
      <c r="D47" s="218"/>
      <c r="E47" s="218"/>
      <c r="F47" s="218"/>
      <c r="G47" s="218"/>
      <c r="H47" s="157"/>
      <c r="I47" s="219"/>
      <c r="J47" s="219"/>
      <c r="K47" s="219"/>
      <c r="L47" s="219"/>
      <c r="M47" s="219"/>
      <c r="N47" s="219"/>
      <c r="O47" s="220"/>
    </row>
    <row r="48" spans="2:15" x14ac:dyDescent="0.25">
      <c r="B48" s="217"/>
      <c r="C48" s="218"/>
      <c r="D48" s="218"/>
      <c r="E48" s="218"/>
      <c r="F48" s="218"/>
      <c r="G48" s="218"/>
      <c r="H48" s="157"/>
      <c r="I48" s="219"/>
      <c r="J48" s="219"/>
      <c r="K48" s="219"/>
      <c r="L48" s="219"/>
      <c r="M48" s="219"/>
      <c r="N48" s="219"/>
      <c r="O48" s="220"/>
    </row>
    <row r="49" spans="2:15" x14ac:dyDescent="0.25">
      <c r="B49" s="217"/>
      <c r="C49" s="218"/>
      <c r="D49" s="218"/>
      <c r="E49" s="218"/>
      <c r="F49" s="218"/>
      <c r="G49" s="218"/>
      <c r="H49" s="157"/>
      <c r="I49" s="219"/>
      <c r="J49" s="219"/>
      <c r="K49" s="219"/>
      <c r="L49" s="219"/>
      <c r="M49" s="219"/>
      <c r="N49" s="219"/>
      <c r="O49" s="220"/>
    </row>
    <row r="50" spans="2:15" x14ac:dyDescent="0.25">
      <c r="B50" s="217"/>
      <c r="C50" s="218"/>
      <c r="D50" s="218"/>
      <c r="E50" s="218"/>
      <c r="F50" s="218"/>
      <c r="G50" s="218"/>
      <c r="H50" s="157"/>
      <c r="I50" s="219"/>
      <c r="J50" s="219"/>
      <c r="K50" s="219"/>
      <c r="L50" s="219"/>
      <c r="M50" s="219"/>
      <c r="N50" s="219"/>
      <c r="O50" s="220"/>
    </row>
    <row r="51" spans="2:15" ht="15" customHeight="1" x14ac:dyDescent="0.25">
      <c r="B51" s="217">
        <v>16</v>
      </c>
      <c r="C51" s="218" t="s">
        <v>66</v>
      </c>
      <c r="D51" s="218"/>
      <c r="E51" s="218"/>
      <c r="F51" s="218"/>
      <c r="G51" s="218"/>
      <c r="H51" s="157" t="s">
        <v>27</v>
      </c>
      <c r="I51" s="219" t="str">
        <f>IF(H51="closed","No additional requirements",IF(AND(H51="No Collections/Charge-Offs"),"Not Applicable",IF(AND(H51="Open"),"May remain open when an individual account balance is under $250 and the aggregate of accounts outstanding is under $1,000. Medical collections may remain open regardless of amount."," -----")))</f>
        <v xml:space="preserve"> -----</v>
      </c>
      <c r="J51" s="219"/>
      <c r="K51" s="219"/>
      <c r="L51" s="219"/>
      <c r="M51" s="219"/>
      <c r="N51" s="219"/>
      <c r="O51" s="220"/>
    </row>
    <row r="52" spans="2:15" x14ac:dyDescent="0.25">
      <c r="B52" s="217"/>
      <c r="C52" s="218"/>
      <c r="D52" s="218"/>
      <c r="E52" s="218"/>
      <c r="F52" s="218"/>
      <c r="G52" s="218"/>
      <c r="H52" s="157"/>
      <c r="I52" s="219"/>
      <c r="J52" s="219"/>
      <c r="K52" s="219"/>
      <c r="L52" s="219"/>
      <c r="M52" s="219"/>
      <c r="N52" s="219"/>
      <c r="O52" s="220"/>
    </row>
    <row r="53" spans="2:15" x14ac:dyDescent="0.25">
      <c r="B53" s="217"/>
      <c r="C53" s="218"/>
      <c r="D53" s="218"/>
      <c r="E53" s="218"/>
      <c r="F53" s="218"/>
      <c r="G53" s="218"/>
      <c r="H53" s="157"/>
      <c r="I53" s="219"/>
      <c r="J53" s="219"/>
      <c r="K53" s="219"/>
      <c r="L53" s="219"/>
      <c r="M53" s="219"/>
      <c r="N53" s="219"/>
      <c r="O53" s="220"/>
    </row>
    <row r="54" spans="2:15" ht="18.75" x14ac:dyDescent="0.25">
      <c r="B54" s="230" t="s">
        <v>67</v>
      </c>
      <c r="C54" s="231"/>
      <c r="D54" s="231"/>
      <c r="E54" s="231"/>
      <c r="F54" s="231"/>
      <c r="G54" s="231"/>
      <c r="H54" s="231"/>
      <c r="I54" s="231"/>
      <c r="J54" s="231"/>
      <c r="K54" s="231"/>
      <c r="L54" s="231"/>
      <c r="M54" s="231"/>
      <c r="N54" s="231"/>
      <c r="O54" s="232"/>
    </row>
    <row r="55" spans="2:15" ht="15" customHeight="1" x14ac:dyDescent="0.25">
      <c r="B55" s="217">
        <v>17</v>
      </c>
      <c r="C55" s="218" t="s">
        <v>68</v>
      </c>
      <c r="D55" s="237"/>
      <c r="E55" s="237"/>
      <c r="F55" s="237"/>
      <c r="G55" s="237"/>
      <c r="H55" s="157" t="s">
        <v>27</v>
      </c>
      <c r="I55" s="219" t="str">
        <f>IF(H55="No","No action required",IF(AND(H55="Yes"),"Remove and pull new credit report unless collection account and balance is less than or equal to $250"," -----"))</f>
        <v xml:space="preserve"> -----</v>
      </c>
      <c r="J55" s="219"/>
      <c r="K55" s="219"/>
      <c r="L55" s="219"/>
      <c r="M55" s="219"/>
      <c r="N55" s="219"/>
      <c r="O55" s="220"/>
    </row>
    <row r="56" spans="2:15" ht="15.75" thickBot="1" x14ac:dyDescent="0.3">
      <c r="B56" s="236"/>
      <c r="C56" s="238"/>
      <c r="D56" s="238"/>
      <c r="E56" s="238"/>
      <c r="F56" s="238"/>
      <c r="G56" s="238"/>
      <c r="H56" s="239"/>
      <c r="I56" s="240"/>
      <c r="J56" s="240"/>
      <c r="K56" s="240"/>
      <c r="L56" s="240"/>
      <c r="M56" s="240"/>
      <c r="N56" s="240"/>
      <c r="O56" s="241"/>
    </row>
    <row r="57" spans="2:15" s="10" customFormat="1" x14ac:dyDescent="0.25">
      <c r="B57" s="8"/>
      <c r="C57" s="9"/>
      <c r="D57" s="8"/>
      <c r="E57" s="8"/>
      <c r="F57" s="8"/>
      <c r="G57" s="8"/>
      <c r="H57" s="8"/>
      <c r="I57" s="8"/>
      <c r="J57" s="8"/>
      <c r="K57" s="8"/>
      <c r="L57" s="8"/>
      <c r="M57" s="8"/>
      <c r="N57" s="8"/>
      <c r="O57" s="8"/>
    </row>
  </sheetData>
  <mergeCells count="71">
    <mergeCell ref="H46:H50"/>
    <mergeCell ref="I46:O50"/>
    <mergeCell ref="B54:O54"/>
    <mergeCell ref="B55:B56"/>
    <mergeCell ref="C55:G56"/>
    <mergeCell ref="H55:H56"/>
    <mergeCell ref="I55:O56"/>
    <mergeCell ref="B32:B33"/>
    <mergeCell ref="C32:G33"/>
    <mergeCell ref="H32:H33"/>
    <mergeCell ref="I32:O33"/>
    <mergeCell ref="B34:B35"/>
    <mergeCell ref="C34:G35"/>
    <mergeCell ref="H34:H35"/>
    <mergeCell ref="I34:O35"/>
    <mergeCell ref="B51:B53"/>
    <mergeCell ref="C51:G53"/>
    <mergeCell ref="H51:H53"/>
    <mergeCell ref="I51:O53"/>
    <mergeCell ref="B36:B37"/>
    <mergeCell ref="C36:G37"/>
    <mergeCell ref="H36:H37"/>
    <mergeCell ref="I36:O37"/>
    <mergeCell ref="B38:O38"/>
    <mergeCell ref="B39:B44"/>
    <mergeCell ref="C39:G44"/>
    <mergeCell ref="H39:H44"/>
    <mergeCell ref="I39:O44"/>
    <mergeCell ref="B45:O45"/>
    <mergeCell ref="B46:B50"/>
    <mergeCell ref="C46:G50"/>
    <mergeCell ref="H30:H31"/>
    <mergeCell ref="I30:O31"/>
    <mergeCell ref="B23:B24"/>
    <mergeCell ref="C23:G24"/>
    <mergeCell ref="H23:H24"/>
    <mergeCell ref="I23:O24"/>
    <mergeCell ref="B25:B28"/>
    <mergeCell ref="C25:G28"/>
    <mergeCell ref="H25:H28"/>
    <mergeCell ref="I25:O28"/>
    <mergeCell ref="B29:O29"/>
    <mergeCell ref="B30:B31"/>
    <mergeCell ref="C30:G31"/>
    <mergeCell ref="C20:G20"/>
    <mergeCell ref="I20:O20"/>
    <mergeCell ref="B21:B22"/>
    <mergeCell ref="C21:G22"/>
    <mergeCell ref="H21:H22"/>
    <mergeCell ref="I21:O22"/>
    <mergeCell ref="B13:O13"/>
    <mergeCell ref="C14:G14"/>
    <mergeCell ref="I14:O14"/>
    <mergeCell ref="B15:B19"/>
    <mergeCell ref="C15:G19"/>
    <mergeCell ref="H15:H19"/>
    <mergeCell ref="I15:O19"/>
    <mergeCell ref="B11:B12"/>
    <mergeCell ref="C11:G12"/>
    <mergeCell ref="H11:H12"/>
    <mergeCell ref="I11:O12"/>
    <mergeCell ref="C2:G2"/>
    <mergeCell ref="I2:O2"/>
    <mergeCell ref="B3:O3"/>
    <mergeCell ref="C4:G4"/>
    <mergeCell ref="I4:O4"/>
    <mergeCell ref="B5:B9"/>
    <mergeCell ref="C5:G9"/>
    <mergeCell ref="H5:H9"/>
    <mergeCell ref="I5:O9"/>
    <mergeCell ref="B10:O10"/>
  </mergeCells>
  <conditionalFormatting sqref="I20:O20">
    <cfRule type="containsText" dxfId="33" priority="19" operator="containsText" text="Ineligible">
      <formula>NOT(ISERROR(SEARCH("Ineligible",I20)))</formula>
    </cfRule>
    <cfRule type="containsText" dxfId="32" priority="20" operator="containsText" text="Eligible">
      <formula>NOT(ISERROR(SEARCH("Eligible",I20)))</formula>
    </cfRule>
  </conditionalFormatting>
  <conditionalFormatting sqref="I30:O37">
    <cfRule type="containsText" dxfId="31" priority="17" operator="containsText" text="Ineligible">
      <formula>NOT(ISERROR(SEARCH("Ineligible",I30)))</formula>
    </cfRule>
    <cfRule type="containsText" dxfId="30" priority="18" operator="containsText" text="Eligible">
      <formula>NOT(ISERROR(SEARCH("Eligible",I30)))</formula>
    </cfRule>
  </conditionalFormatting>
  <conditionalFormatting sqref="I39:O44">
    <cfRule type="containsText" dxfId="29" priority="15" operator="containsText" text="Ineligible">
      <formula>NOT(ISERROR(SEARCH("Ineligible",I39)))</formula>
    </cfRule>
    <cfRule type="containsText" dxfId="28" priority="16" operator="containsText" text="Eligible">
      <formula>NOT(ISERROR(SEARCH("Eligible",I39)))</formula>
    </cfRule>
  </conditionalFormatting>
  <conditionalFormatting sqref="I4:O4">
    <cfRule type="containsText" dxfId="27" priority="14" operator="containsText" text="Eligible">
      <formula>NOT(ISERROR(SEARCH("Eligible",I4)))</formula>
    </cfRule>
  </conditionalFormatting>
  <conditionalFormatting sqref="I5:O9">
    <cfRule type="containsText" dxfId="26" priority="13" operator="containsText" text="Eligible">
      <formula>NOT(ISERROR(SEARCH("Eligible",I5)))</formula>
    </cfRule>
  </conditionalFormatting>
  <conditionalFormatting sqref="I4:O9">
    <cfRule type="containsText" dxfId="25" priority="12" operator="containsText" text="Ineligible">
      <formula>NOT(ISERROR(SEARCH("Ineligible",I4)))</formula>
    </cfRule>
  </conditionalFormatting>
  <conditionalFormatting sqref="C15:O19">
    <cfRule type="expression" dxfId="24" priority="10">
      <formula>$H$14=1</formula>
    </cfRule>
  </conditionalFormatting>
  <conditionalFormatting sqref="I21:O22">
    <cfRule type="containsText" dxfId="23" priority="3" operator="containsText" text="Ineligible">
      <formula>NOT(ISERROR(SEARCH("Ineligible",I21)))</formula>
    </cfRule>
    <cfRule type="containsText" dxfId="22" priority="6" operator="containsText" text="Eligible">
      <formula>NOT(ISERROR(SEARCH("Eligible",I21)))</formula>
    </cfRule>
  </conditionalFormatting>
  <conditionalFormatting sqref="I23:O24">
    <cfRule type="containsText" dxfId="21" priority="2" operator="containsText" text="Ineligible">
      <formula>NOT(ISERROR(SEARCH("Ineligible",I23)))</formula>
    </cfRule>
    <cfRule type="containsText" dxfId="20" priority="5" operator="containsText" text="Eligible">
      <formula>NOT(ISERROR(SEARCH("Eligible",I23)))</formula>
    </cfRule>
  </conditionalFormatting>
  <conditionalFormatting sqref="I25:O28">
    <cfRule type="containsText" dxfId="19" priority="1" operator="containsText" text="Ineligible">
      <formula>NOT(ISERROR(SEARCH("Ineligible",I25)))</formula>
    </cfRule>
    <cfRule type="containsText" dxfId="18" priority="4" operator="containsText" text="Eligible">
      <formula>NOT(ISERROR(SEARCH("Eligible",I25)))</formula>
    </cfRule>
  </conditionalFormatting>
  <printOptions horizontalCentered="1" verticalCentered="1"/>
  <pageMargins left="0.2" right="0.2" top="0.75" bottom="0.75" header="0.3" footer="0.3"/>
  <pageSetup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Sheet4!$C$1:$C$3</xm:f>
          </x14:formula1>
          <xm:sqref>H11:H12</xm:sqref>
        </x14:dataValidation>
        <x14:dataValidation type="list" allowBlank="1" showInputMessage="1" showErrorMessage="1">
          <x14:formula1>
            <xm:f>Sheet4!$D$1:$D$5</xm:f>
          </x14:formula1>
          <xm:sqref>H14</xm:sqref>
        </x14:dataValidation>
        <x14:dataValidation type="list" allowBlank="1" showInputMessage="1" showErrorMessage="1">
          <x14:formula1>
            <xm:f>Sheet4!$B$1:$B$3</xm:f>
          </x14:formula1>
          <xm:sqref>H4:H9 H15:H28 H55:H56</xm:sqref>
        </x14:dataValidation>
        <x14:dataValidation type="list" allowBlank="1" showInputMessage="1" showErrorMessage="1">
          <x14:formula1>
            <xm:f>Sheet4!$E$1:$E$5</xm:f>
          </x14:formula1>
          <xm:sqref>H30:H31</xm:sqref>
        </x14:dataValidation>
        <x14:dataValidation type="list" allowBlank="1" showInputMessage="1" showErrorMessage="1">
          <x14:formula1>
            <xm:f>Sheet4!$G$1:$G$4</xm:f>
          </x14:formula1>
          <xm:sqref>H34:H35</xm:sqref>
        </x14:dataValidation>
        <x14:dataValidation type="list" allowBlank="1" showInputMessage="1" showErrorMessage="1">
          <x14:formula1>
            <xm:f>Sheet4!$H$1:$H$4</xm:f>
          </x14:formula1>
          <xm:sqref>H36:H37</xm:sqref>
        </x14:dataValidation>
        <x14:dataValidation type="list" allowBlank="1" showInputMessage="1" showErrorMessage="1">
          <x14:formula1>
            <xm:f>Sheet4!$I$1:$I$4</xm:f>
          </x14:formula1>
          <xm:sqref>H39:H44</xm:sqref>
        </x14:dataValidation>
        <x14:dataValidation type="list" allowBlank="1" showInputMessage="1" showErrorMessage="1">
          <x14:formula1>
            <xm:f>Sheet4!$K$1:$K$4</xm:f>
          </x14:formula1>
          <xm:sqref>H51:H53</xm:sqref>
        </x14:dataValidation>
        <x14:dataValidation type="list" allowBlank="1" showInputMessage="1" showErrorMessage="1">
          <x14:formula1>
            <xm:f>Sheet4!$F$1:$F$4</xm:f>
          </x14:formula1>
          <xm:sqref>H32:H33</xm:sqref>
        </x14:dataValidation>
        <x14:dataValidation type="list" allowBlank="1" showInputMessage="1" showErrorMessage="1">
          <x14:formula1>
            <xm:f>Sheet4!$J$1:$J$4</xm:f>
          </x14:formula1>
          <xm:sqref>H46:H50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5"/>
  <sheetViews>
    <sheetView topLeftCell="F1" workbookViewId="0">
      <selection activeCell="C10" sqref="C10"/>
    </sheetView>
  </sheetViews>
  <sheetFormatPr defaultColWidth="22" defaultRowHeight="15" x14ac:dyDescent="0.25"/>
  <sheetData>
    <row r="1" spans="2:15" x14ac:dyDescent="0.25">
      <c r="B1" t="s">
        <v>27</v>
      </c>
      <c r="C1" t="s">
        <v>27</v>
      </c>
      <c r="D1" t="s">
        <v>27</v>
      </c>
      <c r="E1" t="s">
        <v>27</v>
      </c>
      <c r="F1" t="s">
        <v>27</v>
      </c>
      <c r="G1" t="s">
        <v>27</v>
      </c>
      <c r="H1" t="s">
        <v>27</v>
      </c>
      <c r="I1" t="s">
        <v>27</v>
      </c>
      <c r="J1" t="s">
        <v>27</v>
      </c>
      <c r="K1" t="s">
        <v>27</v>
      </c>
      <c r="L1" t="s">
        <v>27</v>
      </c>
    </row>
    <row r="2" spans="2:15" x14ac:dyDescent="0.25">
      <c r="B2" s="6" t="s">
        <v>20</v>
      </c>
      <c r="C2" s="6">
        <v>1</v>
      </c>
      <c r="D2">
        <v>1</v>
      </c>
      <c r="E2" t="s">
        <v>28</v>
      </c>
      <c r="F2" t="s">
        <v>28</v>
      </c>
      <c r="G2" t="s">
        <v>28</v>
      </c>
      <c r="H2" t="s">
        <v>28</v>
      </c>
      <c r="I2" t="s">
        <v>29</v>
      </c>
      <c r="J2" t="s">
        <v>30</v>
      </c>
      <c r="K2" t="s">
        <v>31</v>
      </c>
      <c r="L2" t="s">
        <v>32</v>
      </c>
    </row>
    <row r="3" spans="2:15" x14ac:dyDescent="0.25">
      <c r="B3" s="6" t="s">
        <v>21</v>
      </c>
      <c r="C3" s="6" t="s">
        <v>33</v>
      </c>
      <c r="D3">
        <v>2</v>
      </c>
      <c r="E3" t="s">
        <v>34</v>
      </c>
      <c r="F3" t="s">
        <v>35</v>
      </c>
      <c r="G3" t="s">
        <v>35</v>
      </c>
      <c r="H3" t="s">
        <v>36</v>
      </c>
      <c r="I3" t="s">
        <v>36</v>
      </c>
      <c r="J3" t="s">
        <v>37</v>
      </c>
      <c r="K3" t="s">
        <v>37</v>
      </c>
      <c r="L3" t="s">
        <v>20</v>
      </c>
    </row>
    <row r="4" spans="2:15" x14ac:dyDescent="0.25">
      <c r="B4" s="6"/>
      <c r="C4" s="6"/>
      <c r="D4">
        <v>3</v>
      </c>
      <c r="E4" t="s">
        <v>71</v>
      </c>
      <c r="F4" t="s">
        <v>38</v>
      </c>
      <c r="G4" t="s">
        <v>39</v>
      </c>
      <c r="H4" t="s">
        <v>40</v>
      </c>
      <c r="I4" t="s">
        <v>40</v>
      </c>
      <c r="J4" t="s">
        <v>41</v>
      </c>
      <c r="K4" t="s">
        <v>41</v>
      </c>
      <c r="L4" t="s">
        <v>21</v>
      </c>
    </row>
    <row r="5" spans="2:15" x14ac:dyDescent="0.25">
      <c r="D5">
        <v>4</v>
      </c>
      <c r="E5" t="s">
        <v>39</v>
      </c>
    </row>
    <row r="7" spans="2:15" x14ac:dyDescent="0.25">
      <c r="C7" t="s">
        <v>42</v>
      </c>
    </row>
    <row r="8" spans="2:15" x14ac:dyDescent="0.25">
      <c r="C8" t="s">
        <v>72</v>
      </c>
    </row>
    <row r="9" spans="2:15" x14ac:dyDescent="0.25">
      <c r="C9" t="s">
        <v>162</v>
      </c>
    </row>
    <row r="10" spans="2:15" x14ac:dyDescent="0.25">
      <c r="C10" t="s">
        <v>43</v>
      </c>
    </row>
    <row r="11" spans="2:15" x14ac:dyDescent="0.25">
      <c r="C11" s="242" t="s">
        <v>44</v>
      </c>
      <c r="D11" s="242"/>
      <c r="E11" s="242"/>
      <c r="F11" s="242"/>
      <c r="G11" s="242"/>
      <c r="H11" s="242"/>
      <c r="I11" s="242"/>
      <c r="J11" s="242"/>
      <c r="K11" s="242"/>
      <c r="L11" s="242"/>
      <c r="M11" s="242"/>
      <c r="N11" s="242"/>
      <c r="O11" s="242"/>
    </row>
    <row r="12" spans="2:15" x14ac:dyDescent="0.25">
      <c r="C12" s="242"/>
      <c r="D12" s="242"/>
      <c r="E12" s="242"/>
      <c r="F12" s="242"/>
      <c r="G12" s="242"/>
      <c r="H12" s="242"/>
      <c r="I12" s="242"/>
      <c r="J12" s="242"/>
      <c r="K12" s="242"/>
      <c r="L12" s="242"/>
      <c r="M12" s="242"/>
      <c r="N12" s="242"/>
      <c r="O12" s="242"/>
    </row>
    <row r="13" spans="2:15" x14ac:dyDescent="0.25">
      <c r="C13" s="242"/>
      <c r="D13" s="242"/>
      <c r="E13" s="242"/>
      <c r="F13" s="242"/>
      <c r="G13" s="242"/>
      <c r="H13" s="242"/>
      <c r="I13" s="242"/>
      <c r="J13" s="242"/>
      <c r="K13" s="242"/>
      <c r="L13" s="242"/>
      <c r="M13" s="242"/>
      <c r="N13" s="242"/>
      <c r="O13" s="242"/>
    </row>
    <row r="14" spans="2:15" x14ac:dyDescent="0.25">
      <c r="C14" s="242"/>
      <c r="D14" s="242"/>
      <c r="E14" s="242"/>
      <c r="F14" s="242"/>
      <c r="G14" s="242"/>
      <c r="H14" s="242"/>
      <c r="I14" s="242"/>
      <c r="J14" s="242"/>
      <c r="K14" s="242"/>
      <c r="L14" s="242"/>
      <c r="M14" s="242"/>
      <c r="N14" s="242"/>
      <c r="O14" s="242"/>
    </row>
    <row r="15" spans="2:15" x14ac:dyDescent="0.25">
      <c r="C15" s="242"/>
      <c r="D15" s="242"/>
      <c r="E15" s="242"/>
      <c r="F15" s="242"/>
      <c r="G15" s="242"/>
      <c r="H15" s="242"/>
      <c r="I15" s="242"/>
      <c r="J15" s="242"/>
      <c r="K15" s="242"/>
      <c r="L15" s="242"/>
      <c r="M15" s="242"/>
      <c r="N15" s="242"/>
      <c r="O15" s="242"/>
    </row>
  </sheetData>
  <mergeCells count="1">
    <mergeCell ref="C11:O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G40"/>
  <sheetViews>
    <sheetView showGridLines="0" workbookViewId="0">
      <selection activeCell="L16" sqref="L16"/>
    </sheetView>
  </sheetViews>
  <sheetFormatPr defaultRowHeight="15" x14ac:dyDescent="0.25"/>
  <cols>
    <col min="1" max="1" width="0.85546875" customWidth="1"/>
    <col min="2" max="2" width="20.85546875" customWidth="1"/>
    <col min="3" max="3" width="21.42578125" customWidth="1"/>
    <col min="4" max="4" width="14" customWidth="1"/>
    <col min="5" max="5" width="11.28515625" customWidth="1"/>
    <col min="6" max="6" width="13.5703125" customWidth="1"/>
    <col min="7" max="7" width="17.140625" customWidth="1"/>
  </cols>
  <sheetData>
    <row r="1" spans="2:7" ht="26.25" x14ac:dyDescent="0.4">
      <c r="B1" s="49"/>
      <c r="C1" s="50" t="s">
        <v>171</v>
      </c>
      <c r="D1" s="50"/>
      <c r="E1" s="50"/>
      <c r="F1" s="47"/>
      <c r="G1" s="48"/>
    </row>
    <row r="2" spans="2:7" ht="23.25" x14ac:dyDescent="0.25">
      <c r="B2" s="245" t="s">
        <v>11</v>
      </c>
      <c r="C2" s="246"/>
      <c r="D2" s="246"/>
      <c r="E2" s="246"/>
      <c r="F2" s="246"/>
      <c r="G2" s="247"/>
    </row>
    <row r="3" spans="2:7" x14ac:dyDescent="0.25">
      <c r="B3" s="248" t="s">
        <v>73</v>
      </c>
      <c r="C3" s="249"/>
      <c r="D3" s="252" t="s">
        <v>74</v>
      </c>
      <c r="E3" s="252" t="s">
        <v>75</v>
      </c>
      <c r="F3" s="252" t="s">
        <v>76</v>
      </c>
      <c r="G3" s="254" t="s">
        <v>77</v>
      </c>
    </row>
    <row r="4" spans="2:7" x14ac:dyDescent="0.25">
      <c r="B4" s="250"/>
      <c r="C4" s="251"/>
      <c r="D4" s="253"/>
      <c r="E4" s="253"/>
      <c r="F4" s="253"/>
      <c r="G4" s="255"/>
    </row>
    <row r="5" spans="2:7" x14ac:dyDescent="0.25">
      <c r="B5" s="243" t="s">
        <v>80</v>
      </c>
      <c r="C5" s="244"/>
      <c r="D5" s="37" t="s">
        <v>20</v>
      </c>
      <c r="E5" s="38">
        <v>1</v>
      </c>
      <c r="F5" s="39">
        <v>0</v>
      </c>
      <c r="G5" s="40">
        <f t="shared" ref="G5:G17" si="0">E5*F5</f>
        <v>0</v>
      </c>
    </row>
    <row r="6" spans="2:7" ht="15" customHeight="1" x14ac:dyDescent="0.25">
      <c r="B6" s="256" t="s">
        <v>83</v>
      </c>
      <c r="C6" s="257"/>
      <c r="D6" s="41" t="s">
        <v>20</v>
      </c>
      <c r="E6" s="42">
        <v>1</v>
      </c>
      <c r="F6" s="43">
        <v>0</v>
      </c>
      <c r="G6" s="44">
        <f t="shared" si="0"/>
        <v>0</v>
      </c>
    </row>
    <row r="7" spans="2:7" x14ac:dyDescent="0.25">
      <c r="B7" s="256" t="s">
        <v>84</v>
      </c>
      <c r="C7" s="257"/>
      <c r="D7" s="41" t="s">
        <v>20</v>
      </c>
      <c r="E7" s="45">
        <v>0.51</v>
      </c>
      <c r="F7" s="43">
        <v>0</v>
      </c>
      <c r="G7" s="44">
        <f t="shared" si="0"/>
        <v>0</v>
      </c>
    </row>
    <row r="8" spans="2:7" x14ac:dyDescent="0.25">
      <c r="B8" s="256" t="s">
        <v>170</v>
      </c>
      <c r="C8" s="257"/>
      <c r="D8" s="41" t="s">
        <v>20</v>
      </c>
      <c r="E8" s="42">
        <v>1</v>
      </c>
      <c r="F8" s="43">
        <v>0</v>
      </c>
      <c r="G8" s="44">
        <f t="shared" si="0"/>
        <v>0</v>
      </c>
    </row>
    <row r="9" spans="2:7" x14ac:dyDescent="0.25">
      <c r="B9" s="256" t="s">
        <v>86</v>
      </c>
      <c r="C9" s="257"/>
      <c r="D9" s="41" t="s">
        <v>20</v>
      </c>
      <c r="E9" s="42">
        <v>1</v>
      </c>
      <c r="F9" s="43">
        <v>0</v>
      </c>
      <c r="G9" s="44">
        <f t="shared" si="0"/>
        <v>0</v>
      </c>
    </row>
    <row r="10" spans="2:7" x14ac:dyDescent="0.25">
      <c r="B10" s="35" t="s">
        <v>87</v>
      </c>
      <c r="C10" s="36"/>
      <c r="D10" s="41" t="s">
        <v>20</v>
      </c>
      <c r="E10" s="42">
        <v>1</v>
      </c>
      <c r="F10" s="43">
        <v>0</v>
      </c>
      <c r="G10" s="44">
        <f t="shared" si="0"/>
        <v>0</v>
      </c>
    </row>
    <row r="11" spans="2:7" ht="15" customHeight="1" x14ac:dyDescent="0.25">
      <c r="B11" s="256" t="s">
        <v>88</v>
      </c>
      <c r="C11" s="257"/>
      <c r="D11" s="41" t="s">
        <v>20</v>
      </c>
      <c r="E11" s="42">
        <v>1</v>
      </c>
      <c r="F11" s="43">
        <v>0</v>
      </c>
      <c r="G11" s="44">
        <f t="shared" si="0"/>
        <v>0</v>
      </c>
    </row>
    <row r="12" spans="2:7" x14ac:dyDescent="0.25">
      <c r="B12" s="256" t="s">
        <v>89</v>
      </c>
      <c r="C12" s="257"/>
      <c r="D12" s="41" t="s">
        <v>20</v>
      </c>
      <c r="E12" s="42">
        <v>1</v>
      </c>
      <c r="F12" s="43">
        <v>0</v>
      </c>
      <c r="G12" s="44">
        <f t="shared" si="0"/>
        <v>0</v>
      </c>
    </row>
    <row r="13" spans="2:7" x14ac:dyDescent="0.25">
      <c r="B13" s="256" t="s">
        <v>95</v>
      </c>
      <c r="C13" s="257"/>
      <c r="D13" s="41" t="s">
        <v>20</v>
      </c>
      <c r="E13" s="42">
        <v>1</v>
      </c>
      <c r="F13" s="43">
        <v>0</v>
      </c>
      <c r="G13" s="44">
        <f t="shared" si="0"/>
        <v>0</v>
      </c>
    </row>
    <row r="14" spans="2:7" x14ac:dyDescent="0.25">
      <c r="B14" s="256" t="s">
        <v>96</v>
      </c>
      <c r="C14" s="257"/>
      <c r="D14" s="41" t="s">
        <v>20</v>
      </c>
      <c r="E14" s="42">
        <v>1</v>
      </c>
      <c r="F14" s="43">
        <v>0</v>
      </c>
      <c r="G14" s="44">
        <f t="shared" si="0"/>
        <v>0</v>
      </c>
    </row>
    <row r="15" spans="2:7" x14ac:dyDescent="0.25">
      <c r="B15" s="256" t="s">
        <v>97</v>
      </c>
      <c r="C15" s="257"/>
      <c r="D15" s="41" t="s">
        <v>20</v>
      </c>
      <c r="E15" s="42">
        <v>0.5</v>
      </c>
      <c r="F15" s="43">
        <v>0</v>
      </c>
      <c r="G15" s="44">
        <f t="shared" si="0"/>
        <v>0</v>
      </c>
    </row>
    <row r="16" spans="2:7" ht="15" customHeight="1" x14ac:dyDescent="0.25">
      <c r="B16" s="35" t="s">
        <v>102</v>
      </c>
      <c r="C16" s="36"/>
      <c r="D16" s="41" t="s">
        <v>20</v>
      </c>
      <c r="E16" s="42">
        <v>1</v>
      </c>
      <c r="F16" s="43">
        <v>0</v>
      </c>
      <c r="G16" s="44">
        <f t="shared" si="0"/>
        <v>0</v>
      </c>
    </row>
    <row r="17" spans="2:7" x14ac:dyDescent="0.25">
      <c r="B17" s="256" t="s">
        <v>140</v>
      </c>
      <c r="C17" s="257"/>
      <c r="D17" s="41" t="s">
        <v>20</v>
      </c>
      <c r="E17" s="42">
        <v>0.7</v>
      </c>
      <c r="F17" s="43">
        <v>0</v>
      </c>
      <c r="G17" s="44">
        <f t="shared" si="0"/>
        <v>0</v>
      </c>
    </row>
    <row r="18" spans="2:7" x14ac:dyDescent="0.25">
      <c r="B18" s="256" t="s">
        <v>141</v>
      </c>
      <c r="C18" s="257"/>
      <c r="D18" s="41" t="s">
        <v>20</v>
      </c>
      <c r="E18" s="42">
        <v>0.6</v>
      </c>
      <c r="F18" s="43">
        <v>0</v>
      </c>
      <c r="G18" s="44">
        <f>E18*F18</f>
        <v>0</v>
      </c>
    </row>
    <row r="19" spans="2:7" x14ac:dyDescent="0.25">
      <c r="B19" s="256" t="s">
        <v>105</v>
      </c>
      <c r="C19" s="257"/>
      <c r="D19" s="41" t="s">
        <v>20</v>
      </c>
      <c r="E19" s="42">
        <v>1</v>
      </c>
      <c r="F19" s="43">
        <v>0</v>
      </c>
      <c r="G19" s="44">
        <f>E19*F19</f>
        <v>0</v>
      </c>
    </row>
    <row r="20" spans="2:7" x14ac:dyDescent="0.25">
      <c r="B20" s="256" t="s">
        <v>107</v>
      </c>
      <c r="C20" s="257"/>
      <c r="D20" s="41" t="s">
        <v>20</v>
      </c>
      <c r="E20" s="42">
        <v>0.7</v>
      </c>
      <c r="F20" s="43">
        <v>0</v>
      </c>
      <c r="G20" s="44">
        <f>E20*F20</f>
        <v>0</v>
      </c>
    </row>
    <row r="21" spans="2:7" ht="15.75" customHeight="1" x14ac:dyDescent="0.25">
      <c r="B21" s="256" t="s">
        <v>108</v>
      </c>
      <c r="C21" s="257"/>
      <c r="D21" s="41" t="s">
        <v>20</v>
      </c>
      <c r="E21" s="42">
        <v>0.7</v>
      </c>
      <c r="F21" s="43">
        <v>0</v>
      </c>
      <c r="G21" s="44">
        <f>E21*F21</f>
        <v>0</v>
      </c>
    </row>
    <row r="22" spans="2:7" ht="15" customHeight="1" x14ac:dyDescent="0.25">
      <c r="B22" s="261" t="s">
        <v>110</v>
      </c>
      <c r="C22" s="262"/>
      <c r="D22" s="41" t="s">
        <v>20</v>
      </c>
      <c r="E22" s="42">
        <v>1</v>
      </c>
      <c r="F22" s="43">
        <v>0</v>
      </c>
      <c r="G22" s="44">
        <f>E22*F22</f>
        <v>0</v>
      </c>
    </row>
    <row r="23" spans="2:7" x14ac:dyDescent="0.25">
      <c r="B23" s="256" t="s">
        <v>111</v>
      </c>
      <c r="C23" s="257"/>
      <c r="D23" s="41" t="s">
        <v>21</v>
      </c>
      <c r="E23" s="42">
        <v>0</v>
      </c>
      <c r="F23" s="258"/>
      <c r="G23" s="46">
        <v>0</v>
      </c>
    </row>
    <row r="24" spans="2:7" ht="15" customHeight="1" x14ac:dyDescent="0.25">
      <c r="B24" s="256" t="s">
        <v>113</v>
      </c>
      <c r="C24" s="257"/>
      <c r="D24" s="41" t="s">
        <v>21</v>
      </c>
      <c r="E24" s="42">
        <v>0</v>
      </c>
      <c r="F24" s="259"/>
      <c r="G24" s="46">
        <v>0</v>
      </c>
    </row>
    <row r="25" spans="2:7" x14ac:dyDescent="0.25">
      <c r="B25" s="256" t="s">
        <v>115</v>
      </c>
      <c r="C25" s="257"/>
      <c r="D25" s="41" t="s">
        <v>21</v>
      </c>
      <c r="E25" s="42">
        <v>0</v>
      </c>
      <c r="F25" s="259"/>
      <c r="G25" s="46">
        <v>0</v>
      </c>
    </row>
    <row r="26" spans="2:7" x14ac:dyDescent="0.25">
      <c r="B26" s="256" t="s">
        <v>116</v>
      </c>
      <c r="C26" s="257"/>
      <c r="D26" s="41" t="s">
        <v>21</v>
      </c>
      <c r="E26" s="42">
        <v>0</v>
      </c>
      <c r="F26" s="259"/>
      <c r="G26" s="46">
        <v>0</v>
      </c>
    </row>
    <row r="27" spans="2:7" ht="15" customHeight="1" x14ac:dyDescent="0.25">
      <c r="B27" s="256" t="s">
        <v>117</v>
      </c>
      <c r="C27" s="257"/>
      <c r="D27" s="41" t="s">
        <v>21</v>
      </c>
      <c r="E27" s="42">
        <v>0</v>
      </c>
      <c r="F27" s="260"/>
      <c r="G27" s="44">
        <v>0</v>
      </c>
    </row>
    <row r="28" spans="2:7" ht="15.75" x14ac:dyDescent="0.25">
      <c r="B28" s="263" t="s">
        <v>119</v>
      </c>
      <c r="C28" s="264"/>
      <c r="D28" s="264"/>
      <c r="E28" s="264"/>
      <c r="F28" s="264"/>
      <c r="G28" s="24">
        <f>SUM(G5:G27)</f>
        <v>0</v>
      </c>
    </row>
    <row r="29" spans="2:7" ht="15.75" x14ac:dyDescent="0.25">
      <c r="B29" s="265" t="s">
        <v>125</v>
      </c>
      <c r="C29" s="266"/>
      <c r="D29" s="266"/>
      <c r="E29" s="266"/>
      <c r="F29" s="267"/>
      <c r="G29" s="22">
        <v>0</v>
      </c>
    </row>
    <row r="30" spans="2:7" ht="16.5" thickBot="1" x14ac:dyDescent="0.3">
      <c r="B30" s="284" t="s">
        <v>126</v>
      </c>
      <c r="C30" s="285"/>
      <c r="D30" s="285"/>
      <c r="E30" s="285"/>
      <c r="F30" s="285"/>
      <c r="G30" s="51" t="str">
        <f>IF(G28&gt;G29, "Yes=Eligible", "No=Ineligible")</f>
        <v>No=Ineligible</v>
      </c>
    </row>
    <row r="31" spans="2:7" ht="17.25" customHeight="1" thickBot="1" x14ac:dyDescent="0.3">
      <c r="B31" s="286" t="s">
        <v>132</v>
      </c>
      <c r="C31" s="287"/>
      <c r="D31" s="287"/>
      <c r="E31" s="287"/>
      <c r="F31" s="287"/>
      <c r="G31" s="288"/>
    </row>
    <row r="32" spans="2:7" x14ac:dyDescent="0.25">
      <c r="B32" s="277"/>
      <c r="C32" s="278"/>
      <c r="D32" s="278"/>
      <c r="E32" s="278"/>
      <c r="F32" s="278"/>
      <c r="G32" s="279"/>
    </row>
    <row r="33" spans="2:7" x14ac:dyDescent="0.25">
      <c r="B33" s="142"/>
      <c r="C33" s="143"/>
      <c r="D33" s="143"/>
      <c r="E33" s="143"/>
      <c r="F33" s="143"/>
      <c r="G33" s="280"/>
    </row>
    <row r="34" spans="2:7" ht="15.75" thickBot="1" x14ac:dyDescent="0.3">
      <c r="B34" s="281"/>
      <c r="C34" s="282"/>
      <c r="D34" s="282"/>
      <c r="E34" s="282"/>
      <c r="F34" s="282"/>
      <c r="G34" s="283"/>
    </row>
    <row r="35" spans="2:7" ht="15" customHeight="1" x14ac:dyDescent="0.25">
      <c r="B35" s="274" t="s">
        <v>133</v>
      </c>
      <c r="C35" s="275"/>
      <c r="D35" s="275"/>
      <c r="E35" s="275"/>
      <c r="F35" s="275"/>
      <c r="G35" s="276"/>
    </row>
    <row r="36" spans="2:7" ht="15" customHeight="1" x14ac:dyDescent="0.25">
      <c r="B36" s="268" t="s">
        <v>26</v>
      </c>
      <c r="C36" s="269"/>
      <c r="D36" s="269"/>
      <c r="E36" s="269"/>
      <c r="F36" s="269"/>
      <c r="G36" s="270"/>
    </row>
    <row r="37" spans="2:7" x14ac:dyDescent="0.25">
      <c r="B37" s="268"/>
      <c r="C37" s="269"/>
      <c r="D37" s="269"/>
      <c r="E37" s="269"/>
      <c r="F37" s="269"/>
      <c r="G37" s="270"/>
    </row>
    <row r="38" spans="2:7" x14ac:dyDescent="0.25">
      <c r="B38" s="268"/>
      <c r="C38" s="269"/>
      <c r="D38" s="269"/>
      <c r="E38" s="269"/>
      <c r="F38" s="269"/>
      <c r="G38" s="270"/>
    </row>
    <row r="39" spans="2:7" ht="15" customHeight="1" x14ac:dyDescent="0.25">
      <c r="B39" s="268"/>
      <c r="C39" s="269"/>
      <c r="D39" s="269"/>
      <c r="E39" s="269"/>
      <c r="F39" s="269"/>
      <c r="G39" s="270"/>
    </row>
    <row r="40" spans="2:7" ht="15.75" thickBot="1" x14ac:dyDescent="0.3">
      <c r="B40" s="271"/>
      <c r="C40" s="272"/>
      <c r="D40" s="272"/>
      <c r="E40" s="272"/>
      <c r="F40" s="272"/>
      <c r="G40" s="273"/>
    </row>
  </sheetData>
  <mergeCells count="35">
    <mergeCell ref="B28:F28"/>
    <mergeCell ref="B29:F29"/>
    <mergeCell ref="B36:G40"/>
    <mergeCell ref="B35:G35"/>
    <mergeCell ref="B32:G34"/>
    <mergeCell ref="B30:F30"/>
    <mergeCell ref="B31:G31"/>
    <mergeCell ref="B19:C19"/>
    <mergeCell ref="B18:C18"/>
    <mergeCell ref="B23:C23"/>
    <mergeCell ref="F23:F27"/>
    <mergeCell ref="B24:C24"/>
    <mergeCell ref="B25:C25"/>
    <mergeCell ref="B26:C26"/>
    <mergeCell ref="B20:C20"/>
    <mergeCell ref="B21:C21"/>
    <mergeCell ref="B22:C22"/>
    <mergeCell ref="B27:C27"/>
    <mergeCell ref="B15:C15"/>
    <mergeCell ref="B11:C11"/>
    <mergeCell ref="B12:C12"/>
    <mergeCell ref="B13:C13"/>
    <mergeCell ref="B17:C17"/>
    <mergeCell ref="B8:C8"/>
    <mergeCell ref="B9:C9"/>
    <mergeCell ref="B7:C7"/>
    <mergeCell ref="B6:C6"/>
    <mergeCell ref="B14:C14"/>
    <mergeCell ref="B5:C5"/>
    <mergeCell ref="B2:G2"/>
    <mergeCell ref="B3:C4"/>
    <mergeCell ref="D3:D4"/>
    <mergeCell ref="E3:E4"/>
    <mergeCell ref="F3:F4"/>
    <mergeCell ref="G3:G4"/>
  </mergeCells>
  <conditionalFormatting sqref="G30">
    <cfRule type="containsText" dxfId="17" priority="4" operator="containsText" text="No">
      <formula>NOT(ISERROR(SEARCH("No",G30)))</formula>
    </cfRule>
    <cfRule type="containsText" dxfId="16" priority="5" operator="containsText" text="Yes">
      <formula>NOT(ISERROR(SEARCH("Yes",G30)))</formula>
    </cfRule>
  </conditionalFormatting>
  <conditionalFormatting sqref="G28">
    <cfRule type="cellIs" dxfId="15" priority="3" operator="greaterThan">
      <formula>0</formula>
    </cfRule>
  </conditionalFormatting>
  <pageMargins left="0.2" right="0.2" top="0.25" bottom="0.2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2B72"/>
  </sheetPr>
  <dimension ref="B1:W71"/>
  <sheetViews>
    <sheetView showGridLines="0" topLeftCell="A43" workbookViewId="0">
      <selection activeCell="T17" sqref="T17"/>
    </sheetView>
  </sheetViews>
  <sheetFormatPr defaultRowHeight="15" x14ac:dyDescent="0.25"/>
  <cols>
    <col min="1" max="1" width="0.85546875" customWidth="1"/>
    <col min="2" max="2" width="5.28515625" customWidth="1"/>
    <col min="3" max="3" width="10.7109375" customWidth="1"/>
    <col min="4" max="4" width="12.42578125" customWidth="1"/>
    <col min="5" max="5" width="10" customWidth="1"/>
    <col min="6" max="6" width="10.7109375" customWidth="1"/>
    <col min="7" max="7" width="7.5703125" customWidth="1"/>
    <col min="8" max="8" width="8" customWidth="1"/>
    <col min="9" max="9" width="7.42578125" customWidth="1"/>
    <col min="10" max="10" width="10" customWidth="1"/>
    <col min="11" max="11" width="7.42578125" customWidth="1"/>
    <col min="12" max="12" width="8.140625" customWidth="1"/>
    <col min="13" max="13" width="9.5703125" customWidth="1"/>
    <col min="14" max="14" width="7.28515625" customWidth="1"/>
    <col min="15" max="15" width="10.7109375" customWidth="1"/>
    <col min="16" max="16" width="8.85546875" customWidth="1"/>
    <col min="17" max="23" width="10.7109375" customWidth="1"/>
  </cols>
  <sheetData>
    <row r="1" spans="2:23" ht="27.75" customHeight="1" thickBot="1" x14ac:dyDescent="0.75">
      <c r="B1" s="67"/>
      <c r="C1" s="68"/>
      <c r="D1" s="68"/>
      <c r="E1" s="69" t="s">
        <v>172</v>
      </c>
      <c r="F1" s="68"/>
      <c r="G1" s="68"/>
      <c r="H1" s="68"/>
      <c r="I1" s="68"/>
      <c r="J1" s="66" t="s">
        <v>176</v>
      </c>
      <c r="K1" s="65"/>
      <c r="L1" s="65"/>
      <c r="M1" s="65"/>
      <c r="N1" s="65"/>
      <c r="O1" s="65"/>
      <c r="P1" s="70"/>
      <c r="Q1" s="20"/>
      <c r="R1" s="20"/>
      <c r="S1" s="20"/>
      <c r="T1" s="20"/>
      <c r="U1" s="20"/>
      <c r="V1" s="20"/>
      <c r="W1" s="20"/>
    </row>
    <row r="2" spans="2:23" ht="17.25" customHeight="1" thickBot="1" x14ac:dyDescent="0.35">
      <c r="B2" s="303" t="s">
        <v>11</v>
      </c>
      <c r="C2" s="304"/>
      <c r="D2" s="304"/>
      <c r="E2" s="304"/>
      <c r="F2" s="304"/>
      <c r="G2" s="304"/>
      <c r="H2" s="305"/>
      <c r="I2" s="305"/>
      <c r="J2" s="305"/>
      <c r="K2" s="305"/>
      <c r="L2" s="305"/>
      <c r="M2" s="305"/>
      <c r="N2" s="305"/>
      <c r="O2" s="305"/>
      <c r="P2" s="306"/>
    </row>
    <row r="3" spans="2:23" ht="15" customHeight="1" x14ac:dyDescent="0.25">
      <c r="B3" s="309" t="s">
        <v>78</v>
      </c>
      <c r="C3" s="310"/>
      <c r="D3" s="310"/>
      <c r="E3" s="310"/>
      <c r="F3" s="311" t="s">
        <v>79</v>
      </c>
      <c r="G3" s="312"/>
      <c r="H3" s="300" t="s">
        <v>81</v>
      </c>
      <c r="I3" s="301"/>
      <c r="J3" s="301"/>
      <c r="K3" s="301"/>
      <c r="L3" s="301"/>
      <c r="M3" s="301"/>
      <c r="N3" s="301"/>
      <c r="O3" s="301"/>
      <c r="P3" s="302"/>
    </row>
    <row r="4" spans="2:23" ht="15.75" x14ac:dyDescent="0.25">
      <c r="B4" s="317" t="s">
        <v>81</v>
      </c>
      <c r="C4" s="140"/>
      <c r="D4" s="140"/>
      <c r="E4" s="140" t="s">
        <v>82</v>
      </c>
      <c r="F4" s="140"/>
      <c r="G4" s="96"/>
      <c r="H4" s="264" t="s">
        <v>0</v>
      </c>
      <c r="I4" s="264"/>
      <c r="J4" s="307">
        <f>D5</f>
        <v>500000</v>
      </c>
      <c r="K4" s="307"/>
      <c r="L4" s="53" t="s">
        <v>120</v>
      </c>
      <c r="M4" s="27">
        <v>0.04</v>
      </c>
      <c r="N4" s="53" t="s">
        <v>2</v>
      </c>
      <c r="O4" s="291">
        <v>360</v>
      </c>
      <c r="P4" s="292"/>
    </row>
    <row r="5" spans="2:23" ht="15" customHeight="1" x14ac:dyDescent="0.25">
      <c r="B5" s="318" t="s">
        <v>0</v>
      </c>
      <c r="C5" s="289"/>
      <c r="D5" s="167">
        <v>500000</v>
      </c>
      <c r="E5" s="315">
        <f>IF(D5&lt;=1000000,6,IF(AND(D5&gt;1000000),9,0))</f>
        <v>6</v>
      </c>
      <c r="F5" s="315">
        <f>IF(D5&gt;0, 12, 0)</f>
        <v>12</v>
      </c>
      <c r="G5" s="316"/>
      <c r="H5" s="289" t="s">
        <v>121</v>
      </c>
      <c r="I5" s="289"/>
      <c r="J5" s="296">
        <f>-PMT(M4/12,O4,J4,0)</f>
        <v>2387.0764773272977</v>
      </c>
      <c r="K5" s="296"/>
      <c r="L5" s="52" t="s">
        <v>122</v>
      </c>
      <c r="M5" s="29">
        <v>0</v>
      </c>
      <c r="N5" s="52" t="s">
        <v>92</v>
      </c>
      <c r="O5" s="167">
        <v>0</v>
      </c>
      <c r="P5" s="293"/>
    </row>
    <row r="6" spans="2:23" x14ac:dyDescent="0.25">
      <c r="B6" s="318"/>
      <c r="C6" s="289"/>
      <c r="D6" s="167"/>
      <c r="E6" s="315"/>
      <c r="F6" s="315"/>
      <c r="G6" s="316"/>
      <c r="H6" s="289" t="s">
        <v>93</v>
      </c>
      <c r="I6" s="289"/>
      <c r="J6" s="167">
        <v>0</v>
      </c>
      <c r="K6" s="167"/>
      <c r="L6" s="289" t="s">
        <v>6</v>
      </c>
      <c r="M6" s="289"/>
      <c r="N6" s="289"/>
      <c r="O6" s="294">
        <f>J5+M5+O5+J6</f>
        <v>2387.0764773272977</v>
      </c>
      <c r="P6" s="295"/>
    </row>
    <row r="7" spans="2:23" x14ac:dyDescent="0.25">
      <c r="B7" s="313" t="s">
        <v>164</v>
      </c>
      <c r="C7" s="314"/>
      <c r="D7" s="229" t="s">
        <v>21</v>
      </c>
      <c r="E7" s="315">
        <f>IF(D7="Yes",6,0)</f>
        <v>0</v>
      </c>
      <c r="F7" s="315" t="str">
        <f>IF(D7="yes","Ineligible","Eligible")</f>
        <v>Eligible</v>
      </c>
      <c r="G7" s="316"/>
      <c r="H7" s="289" t="s">
        <v>82</v>
      </c>
      <c r="I7" s="289"/>
      <c r="J7" s="308">
        <v>6</v>
      </c>
      <c r="K7" s="308"/>
      <c r="L7" s="289" t="s">
        <v>123</v>
      </c>
      <c r="M7" s="289"/>
      <c r="N7" s="289"/>
      <c r="O7" s="294">
        <f>O6*J7</f>
        <v>14322.458863963786</v>
      </c>
      <c r="P7" s="295"/>
    </row>
    <row r="8" spans="2:23" x14ac:dyDescent="0.25">
      <c r="B8" s="313"/>
      <c r="C8" s="314"/>
      <c r="D8" s="229"/>
      <c r="E8" s="315"/>
      <c r="F8" s="315"/>
      <c r="G8" s="316"/>
      <c r="H8" s="289" t="s">
        <v>124</v>
      </c>
      <c r="I8" s="289"/>
      <c r="J8" s="289"/>
      <c r="K8" s="289"/>
      <c r="L8" s="289"/>
      <c r="M8" s="289"/>
      <c r="N8" s="289"/>
      <c r="O8" s="296">
        <f>O66</f>
        <v>0</v>
      </c>
      <c r="P8" s="297"/>
    </row>
    <row r="9" spans="2:23" ht="16.5" customHeight="1" x14ac:dyDescent="0.25">
      <c r="B9" s="323" t="s">
        <v>85</v>
      </c>
      <c r="C9" s="324"/>
      <c r="D9" s="324"/>
      <c r="E9" s="327">
        <f>SUM(E5:E8)</f>
        <v>6</v>
      </c>
      <c r="F9" s="329">
        <f>SUM(F5)</f>
        <v>12</v>
      </c>
      <c r="G9" s="330"/>
      <c r="H9" s="290" t="s">
        <v>125</v>
      </c>
      <c r="I9" s="290"/>
      <c r="J9" s="290"/>
      <c r="K9" s="290"/>
      <c r="L9" s="290"/>
      <c r="M9" s="290"/>
      <c r="N9" s="290"/>
      <c r="O9" s="298">
        <f>O7+O8+J9</f>
        <v>14322.458863963786</v>
      </c>
      <c r="P9" s="299"/>
    </row>
    <row r="10" spans="2:23" ht="15.75" thickBot="1" x14ac:dyDescent="0.3">
      <c r="B10" s="325"/>
      <c r="C10" s="326"/>
      <c r="D10" s="326"/>
      <c r="E10" s="328"/>
      <c r="F10" s="331"/>
      <c r="G10" s="332"/>
      <c r="H10" s="290"/>
      <c r="I10" s="290"/>
      <c r="J10" s="290"/>
      <c r="K10" s="290"/>
      <c r="L10" s="290"/>
      <c r="M10" s="290"/>
      <c r="N10" s="290"/>
      <c r="O10" s="298"/>
      <c r="P10" s="299"/>
    </row>
    <row r="11" spans="2:23" ht="19.5" customHeight="1" thickBot="1" x14ac:dyDescent="0.35">
      <c r="B11" s="319" t="s">
        <v>167</v>
      </c>
      <c r="C11" s="320"/>
      <c r="D11" s="320"/>
      <c r="E11" s="320"/>
      <c r="F11" s="320"/>
      <c r="G11" s="320"/>
      <c r="H11" s="321"/>
      <c r="I11" s="321"/>
      <c r="J11" s="321"/>
      <c r="K11" s="321"/>
      <c r="L11" s="321"/>
      <c r="M11" s="321"/>
      <c r="N11" s="321"/>
      <c r="O11" s="321"/>
      <c r="P11" s="322"/>
    </row>
    <row r="12" spans="2:23" ht="15.75" thickBot="1" x14ac:dyDescent="0.3">
      <c r="B12" s="333" t="s">
        <v>138</v>
      </c>
      <c r="C12" s="334"/>
      <c r="D12" s="334"/>
      <c r="E12" s="334"/>
      <c r="F12" s="334"/>
      <c r="G12" s="334"/>
      <c r="H12" s="334"/>
      <c r="I12" s="334"/>
      <c r="J12" s="334"/>
      <c r="K12" s="335"/>
      <c r="L12" s="335"/>
      <c r="M12" s="335"/>
      <c r="N12" s="335"/>
      <c r="O12" s="335"/>
      <c r="P12" s="336"/>
    </row>
    <row r="13" spans="2:23" ht="15" customHeight="1" x14ac:dyDescent="0.25">
      <c r="B13" s="337" t="s">
        <v>136</v>
      </c>
      <c r="C13" s="338"/>
      <c r="D13" s="338"/>
      <c r="E13" s="338"/>
      <c r="F13" s="338"/>
      <c r="G13" s="338"/>
      <c r="H13" s="338"/>
      <c r="I13" s="338"/>
      <c r="J13" s="339"/>
      <c r="K13" s="340" t="s">
        <v>135</v>
      </c>
      <c r="L13" s="341"/>
      <c r="M13" s="341"/>
      <c r="N13" s="341"/>
      <c r="O13" s="341"/>
      <c r="P13" s="342"/>
    </row>
    <row r="14" spans="2:23" ht="15" customHeight="1" x14ac:dyDescent="0.25">
      <c r="B14" s="54" t="s">
        <v>45</v>
      </c>
      <c r="C14" s="140" t="s">
        <v>90</v>
      </c>
      <c r="D14" s="140"/>
      <c r="E14" s="140"/>
      <c r="F14" s="28" t="s">
        <v>163</v>
      </c>
      <c r="G14" s="28" t="s">
        <v>91</v>
      </c>
      <c r="H14" s="28" t="s">
        <v>92</v>
      </c>
      <c r="I14" s="28" t="s">
        <v>93</v>
      </c>
      <c r="J14" s="57" t="s">
        <v>94</v>
      </c>
      <c r="K14" s="343"/>
      <c r="L14" s="344"/>
      <c r="M14" s="344"/>
      <c r="N14" s="344"/>
      <c r="O14" s="344"/>
      <c r="P14" s="345"/>
    </row>
    <row r="15" spans="2:23" x14ac:dyDescent="0.25">
      <c r="B15" s="55">
        <v>1</v>
      </c>
      <c r="C15" s="210"/>
      <c r="D15" s="210"/>
      <c r="E15" s="210"/>
      <c r="F15" s="21">
        <v>0</v>
      </c>
      <c r="G15" s="15">
        <v>0</v>
      </c>
      <c r="H15" s="15">
        <v>0</v>
      </c>
      <c r="I15" s="15">
        <v>0</v>
      </c>
      <c r="J15" s="25">
        <f>F15+G15+H15+I15</f>
        <v>0</v>
      </c>
      <c r="K15" s="343"/>
      <c r="L15" s="344"/>
      <c r="M15" s="344"/>
      <c r="N15" s="344"/>
      <c r="O15" s="344"/>
      <c r="P15" s="345"/>
    </row>
    <row r="16" spans="2:23" ht="15" customHeight="1" x14ac:dyDescent="0.25">
      <c r="B16" s="54">
        <v>2</v>
      </c>
      <c r="C16" s="210"/>
      <c r="D16" s="210"/>
      <c r="E16" s="210"/>
      <c r="F16" s="21">
        <v>0</v>
      </c>
      <c r="G16" s="15">
        <v>0</v>
      </c>
      <c r="H16" s="15">
        <v>0</v>
      </c>
      <c r="I16" s="15">
        <v>0</v>
      </c>
      <c r="J16" s="25">
        <f t="shared" ref="J16:J34" si="0">F16+G16+H16+I16</f>
        <v>0</v>
      </c>
      <c r="K16" s="343"/>
      <c r="L16" s="344"/>
      <c r="M16" s="344"/>
      <c r="N16" s="344"/>
      <c r="O16" s="344"/>
      <c r="P16" s="345"/>
    </row>
    <row r="17" spans="2:16" x14ac:dyDescent="0.25">
      <c r="B17" s="54">
        <v>3</v>
      </c>
      <c r="C17" s="210"/>
      <c r="D17" s="210"/>
      <c r="E17" s="210"/>
      <c r="F17" s="21">
        <v>0</v>
      </c>
      <c r="G17" s="15">
        <v>0</v>
      </c>
      <c r="H17" s="15">
        <v>0</v>
      </c>
      <c r="I17" s="15">
        <v>0</v>
      </c>
      <c r="J17" s="25">
        <f t="shared" si="0"/>
        <v>0</v>
      </c>
      <c r="K17" s="343"/>
      <c r="L17" s="344"/>
      <c r="M17" s="344"/>
      <c r="N17" s="344"/>
      <c r="O17" s="344"/>
      <c r="P17" s="345"/>
    </row>
    <row r="18" spans="2:16" x14ac:dyDescent="0.25">
      <c r="B18" s="54">
        <v>4</v>
      </c>
      <c r="C18" s="210"/>
      <c r="D18" s="210"/>
      <c r="E18" s="210"/>
      <c r="F18" s="21">
        <v>0</v>
      </c>
      <c r="G18" s="15">
        <v>0</v>
      </c>
      <c r="H18" s="15">
        <v>0</v>
      </c>
      <c r="I18" s="15">
        <v>0</v>
      </c>
      <c r="J18" s="25">
        <f t="shared" si="0"/>
        <v>0</v>
      </c>
      <c r="K18" s="343"/>
      <c r="L18" s="344"/>
      <c r="M18" s="344"/>
      <c r="N18" s="344"/>
      <c r="O18" s="344"/>
      <c r="P18" s="345"/>
    </row>
    <row r="19" spans="2:16" x14ac:dyDescent="0.25">
      <c r="B19" s="54">
        <v>5</v>
      </c>
      <c r="C19" s="210"/>
      <c r="D19" s="210"/>
      <c r="E19" s="210"/>
      <c r="F19" s="21">
        <v>0</v>
      </c>
      <c r="G19" s="15">
        <v>0</v>
      </c>
      <c r="H19" s="15">
        <v>0</v>
      </c>
      <c r="I19" s="15">
        <v>0</v>
      </c>
      <c r="J19" s="25">
        <f t="shared" si="0"/>
        <v>0</v>
      </c>
      <c r="K19" s="348" t="s">
        <v>98</v>
      </c>
      <c r="L19" s="346" t="s">
        <v>99</v>
      </c>
      <c r="M19" s="346"/>
      <c r="N19" s="289" t="s">
        <v>100</v>
      </c>
      <c r="O19" s="346" t="s">
        <v>101</v>
      </c>
      <c r="P19" s="347"/>
    </row>
    <row r="20" spans="2:16" x14ac:dyDescent="0.25">
      <c r="B20" s="54">
        <v>6</v>
      </c>
      <c r="C20" s="210"/>
      <c r="D20" s="210"/>
      <c r="E20" s="210"/>
      <c r="F20" s="21">
        <v>0</v>
      </c>
      <c r="G20" s="15">
        <v>0</v>
      </c>
      <c r="H20" s="15">
        <v>0</v>
      </c>
      <c r="I20" s="15">
        <v>0</v>
      </c>
      <c r="J20" s="25">
        <f t="shared" si="0"/>
        <v>0</v>
      </c>
      <c r="K20" s="348"/>
      <c r="L20" s="346"/>
      <c r="M20" s="346"/>
      <c r="N20" s="289"/>
      <c r="O20" s="346"/>
      <c r="P20" s="347"/>
    </row>
    <row r="21" spans="2:16" ht="15.75" customHeight="1" x14ac:dyDescent="0.25">
      <c r="B21" s="54">
        <v>7</v>
      </c>
      <c r="C21" s="210"/>
      <c r="D21" s="210"/>
      <c r="E21" s="210"/>
      <c r="F21" s="21">
        <v>0</v>
      </c>
      <c r="G21" s="15">
        <v>0</v>
      </c>
      <c r="H21" s="15">
        <v>0</v>
      </c>
      <c r="I21" s="15">
        <v>0</v>
      </c>
      <c r="J21" s="25">
        <f t="shared" si="0"/>
        <v>0</v>
      </c>
      <c r="K21" s="348"/>
      <c r="L21" s="346"/>
      <c r="M21" s="346"/>
      <c r="N21" s="289"/>
      <c r="O21" s="346"/>
      <c r="P21" s="347"/>
    </row>
    <row r="22" spans="2:16" ht="15" customHeight="1" x14ac:dyDescent="0.25">
      <c r="B22" s="54">
        <v>8</v>
      </c>
      <c r="C22" s="210"/>
      <c r="D22" s="210"/>
      <c r="E22" s="210"/>
      <c r="F22" s="21">
        <v>0</v>
      </c>
      <c r="G22" s="15">
        <v>0</v>
      </c>
      <c r="H22" s="15">
        <v>0</v>
      </c>
      <c r="I22" s="15">
        <v>0</v>
      </c>
      <c r="J22" s="25">
        <f t="shared" si="0"/>
        <v>0</v>
      </c>
      <c r="K22" s="58" t="s">
        <v>103</v>
      </c>
      <c r="L22" s="359">
        <v>0</v>
      </c>
      <c r="M22" s="359"/>
      <c r="N22" s="23">
        <v>0.02</v>
      </c>
      <c r="O22" s="360">
        <f>L22*N22</f>
        <v>0</v>
      </c>
      <c r="P22" s="361"/>
    </row>
    <row r="23" spans="2:16" x14ac:dyDescent="0.25">
      <c r="B23" s="54">
        <v>9</v>
      </c>
      <c r="C23" s="210"/>
      <c r="D23" s="210"/>
      <c r="E23" s="210"/>
      <c r="F23" s="21">
        <v>0</v>
      </c>
      <c r="G23" s="15">
        <v>0</v>
      </c>
      <c r="H23" s="15">
        <v>0</v>
      </c>
      <c r="I23" s="15">
        <v>0</v>
      </c>
      <c r="J23" s="25">
        <f t="shared" si="0"/>
        <v>0</v>
      </c>
      <c r="K23" s="58" t="s">
        <v>104</v>
      </c>
      <c r="L23" s="359">
        <v>0</v>
      </c>
      <c r="M23" s="359"/>
      <c r="N23" s="23">
        <v>0.04</v>
      </c>
      <c r="O23" s="360">
        <f>L23*N23</f>
        <v>0</v>
      </c>
      <c r="P23" s="361"/>
    </row>
    <row r="24" spans="2:16" ht="15" customHeight="1" x14ac:dyDescent="0.25">
      <c r="B24" s="54">
        <v>10</v>
      </c>
      <c r="C24" s="210"/>
      <c r="D24" s="210"/>
      <c r="E24" s="210"/>
      <c r="F24" s="21">
        <v>0</v>
      </c>
      <c r="G24" s="15">
        <v>0</v>
      </c>
      <c r="H24" s="15">
        <v>0</v>
      </c>
      <c r="I24" s="15">
        <v>0</v>
      </c>
      <c r="J24" s="25">
        <f t="shared" si="0"/>
        <v>0</v>
      </c>
      <c r="K24" s="54" t="s">
        <v>106</v>
      </c>
      <c r="L24" s="359">
        <v>0</v>
      </c>
      <c r="M24" s="359"/>
      <c r="N24" s="23">
        <v>0.06</v>
      </c>
      <c r="O24" s="360">
        <f>L24*N24</f>
        <v>0</v>
      </c>
      <c r="P24" s="361"/>
    </row>
    <row r="25" spans="2:16" x14ac:dyDescent="0.25">
      <c r="B25" s="56">
        <v>11</v>
      </c>
      <c r="C25" s="210"/>
      <c r="D25" s="210"/>
      <c r="E25" s="210"/>
      <c r="F25" s="21">
        <v>0</v>
      </c>
      <c r="G25" s="15">
        <v>0</v>
      </c>
      <c r="H25" s="15">
        <v>0</v>
      </c>
      <c r="I25" s="15">
        <v>0</v>
      </c>
      <c r="J25" s="25">
        <f t="shared" si="0"/>
        <v>0</v>
      </c>
      <c r="K25" s="362" t="s">
        <v>112</v>
      </c>
      <c r="L25" s="363"/>
      <c r="M25" s="363"/>
      <c r="N25" s="364"/>
      <c r="O25" s="368">
        <f>SUM(O22:P24)</f>
        <v>0</v>
      </c>
      <c r="P25" s="369"/>
    </row>
    <row r="26" spans="2:16" x14ac:dyDescent="0.25">
      <c r="B26" s="56">
        <v>12</v>
      </c>
      <c r="C26" s="210"/>
      <c r="D26" s="210"/>
      <c r="E26" s="210"/>
      <c r="F26" s="21">
        <v>0</v>
      </c>
      <c r="G26" s="15">
        <v>0</v>
      </c>
      <c r="H26" s="15">
        <v>0</v>
      </c>
      <c r="I26" s="15">
        <v>0</v>
      </c>
      <c r="J26" s="25">
        <f t="shared" si="0"/>
        <v>0</v>
      </c>
      <c r="K26" s="365"/>
      <c r="L26" s="366"/>
      <c r="M26" s="366"/>
      <c r="N26" s="367"/>
      <c r="O26" s="370"/>
      <c r="P26" s="371"/>
    </row>
    <row r="27" spans="2:16" ht="15" customHeight="1" x14ac:dyDescent="0.25">
      <c r="B27" s="56">
        <v>13</v>
      </c>
      <c r="C27" s="210"/>
      <c r="D27" s="210"/>
      <c r="E27" s="210"/>
      <c r="F27" s="21">
        <v>0</v>
      </c>
      <c r="G27" s="15">
        <v>0</v>
      </c>
      <c r="H27" s="15">
        <v>0</v>
      </c>
      <c r="I27" s="15">
        <v>0</v>
      </c>
      <c r="J27" s="25">
        <f t="shared" si="0"/>
        <v>0</v>
      </c>
      <c r="K27" s="400" t="s">
        <v>109</v>
      </c>
      <c r="L27" s="401"/>
      <c r="M27" s="401"/>
      <c r="N27" s="401"/>
      <c r="O27" s="401"/>
      <c r="P27" s="402"/>
    </row>
    <row r="28" spans="2:16" ht="15.75" thickBot="1" x14ac:dyDescent="0.3">
      <c r="B28" s="56">
        <v>14</v>
      </c>
      <c r="C28" s="210"/>
      <c r="D28" s="210"/>
      <c r="E28" s="210"/>
      <c r="F28" s="21">
        <v>0</v>
      </c>
      <c r="G28" s="15">
        <v>0</v>
      </c>
      <c r="H28" s="15">
        <v>0</v>
      </c>
      <c r="I28" s="15">
        <v>0</v>
      </c>
      <c r="J28" s="25">
        <f t="shared" si="0"/>
        <v>0</v>
      </c>
      <c r="K28" s="403"/>
      <c r="L28" s="404"/>
      <c r="M28" s="404"/>
      <c r="N28" s="404"/>
      <c r="O28" s="404"/>
      <c r="P28" s="405"/>
    </row>
    <row r="29" spans="2:16" x14ac:dyDescent="0.25">
      <c r="B29" s="56">
        <v>15</v>
      </c>
      <c r="C29" s="210"/>
      <c r="D29" s="210"/>
      <c r="E29" s="210"/>
      <c r="F29" s="21">
        <v>0</v>
      </c>
      <c r="G29" s="15">
        <v>0</v>
      </c>
      <c r="H29" s="15">
        <v>0</v>
      </c>
      <c r="I29" s="15">
        <v>0</v>
      </c>
      <c r="J29" s="25">
        <f t="shared" si="0"/>
        <v>0</v>
      </c>
    </row>
    <row r="30" spans="2:16" x14ac:dyDescent="0.25">
      <c r="B30" s="56">
        <v>16</v>
      </c>
      <c r="C30" s="210"/>
      <c r="D30" s="210"/>
      <c r="E30" s="210"/>
      <c r="F30" s="21">
        <v>0</v>
      </c>
      <c r="G30" s="15">
        <v>0</v>
      </c>
      <c r="H30" s="15">
        <v>0</v>
      </c>
      <c r="I30" s="15">
        <v>0</v>
      </c>
      <c r="J30" s="25">
        <f t="shared" si="0"/>
        <v>0</v>
      </c>
    </row>
    <row r="31" spans="2:16" ht="15" customHeight="1" x14ac:dyDescent="0.25">
      <c r="B31" s="56">
        <v>17</v>
      </c>
      <c r="C31" s="210"/>
      <c r="D31" s="210"/>
      <c r="E31" s="210"/>
      <c r="F31" s="21">
        <v>0</v>
      </c>
      <c r="G31" s="15">
        <v>0</v>
      </c>
      <c r="H31" s="15">
        <v>0</v>
      </c>
      <c r="I31" s="15">
        <v>0</v>
      </c>
      <c r="J31" s="25">
        <f t="shared" si="0"/>
        <v>0</v>
      </c>
    </row>
    <row r="32" spans="2:16" x14ac:dyDescent="0.25">
      <c r="B32" s="56">
        <v>18</v>
      </c>
      <c r="C32" s="210"/>
      <c r="D32" s="210"/>
      <c r="E32" s="210"/>
      <c r="F32" s="21">
        <v>0</v>
      </c>
      <c r="G32" s="15">
        <v>0</v>
      </c>
      <c r="H32" s="15">
        <v>0</v>
      </c>
      <c r="I32" s="15">
        <v>0</v>
      </c>
      <c r="J32" s="25">
        <f t="shared" si="0"/>
        <v>0</v>
      </c>
    </row>
    <row r="33" spans="2:16" x14ac:dyDescent="0.25">
      <c r="B33" s="56">
        <v>19</v>
      </c>
      <c r="C33" s="210"/>
      <c r="D33" s="210"/>
      <c r="E33" s="210"/>
      <c r="F33" s="21">
        <v>0</v>
      </c>
      <c r="G33" s="15">
        <v>0</v>
      </c>
      <c r="H33" s="15">
        <v>0</v>
      </c>
      <c r="I33" s="15">
        <v>0</v>
      </c>
      <c r="J33" s="25">
        <f t="shared" si="0"/>
        <v>0</v>
      </c>
    </row>
    <row r="34" spans="2:16" x14ac:dyDescent="0.25">
      <c r="B34" s="56">
        <v>20</v>
      </c>
      <c r="C34" s="210"/>
      <c r="D34" s="210"/>
      <c r="E34" s="210"/>
      <c r="F34" s="21">
        <v>0</v>
      </c>
      <c r="G34" s="15">
        <v>0</v>
      </c>
      <c r="H34" s="15">
        <v>0</v>
      </c>
      <c r="I34" s="15">
        <v>0</v>
      </c>
      <c r="J34" s="25">
        <f t="shared" si="0"/>
        <v>0</v>
      </c>
    </row>
    <row r="35" spans="2:16" ht="17.25" customHeight="1" x14ac:dyDescent="0.25">
      <c r="B35" s="382" t="s">
        <v>112</v>
      </c>
      <c r="C35" s="383"/>
      <c r="D35" s="383"/>
      <c r="E35" s="383"/>
      <c r="F35" s="383"/>
      <c r="G35" s="383"/>
      <c r="H35" s="384"/>
      <c r="I35" s="372">
        <f>SUM(J15:J34)</f>
        <v>0</v>
      </c>
      <c r="J35" s="373"/>
      <c r="K35" s="26"/>
      <c r="L35" s="26"/>
      <c r="M35" s="26"/>
      <c r="N35" s="26"/>
      <c r="O35" s="26"/>
      <c r="P35" s="26"/>
    </row>
    <row r="36" spans="2:16" x14ac:dyDescent="0.25">
      <c r="B36" s="374" t="s">
        <v>114</v>
      </c>
      <c r="C36" s="375"/>
      <c r="D36" s="375"/>
      <c r="E36" s="375"/>
      <c r="F36" s="375"/>
      <c r="G36" s="375"/>
      <c r="H36" s="375"/>
      <c r="I36" s="375"/>
      <c r="J36" s="376"/>
      <c r="K36" s="26"/>
      <c r="L36" s="26"/>
      <c r="M36" s="26"/>
      <c r="N36" s="26"/>
      <c r="O36" s="26"/>
      <c r="P36" s="26"/>
    </row>
    <row r="37" spans="2:16" ht="15.75" thickBot="1" x14ac:dyDescent="0.3">
      <c r="B37" s="374"/>
      <c r="C37" s="375"/>
      <c r="D37" s="375"/>
      <c r="E37" s="375"/>
      <c r="F37" s="375"/>
      <c r="G37" s="375"/>
      <c r="H37" s="375"/>
      <c r="I37" s="375"/>
      <c r="J37" s="376"/>
      <c r="K37" s="26"/>
      <c r="L37" s="26"/>
      <c r="M37" s="26"/>
      <c r="N37" s="26"/>
      <c r="O37" s="26"/>
      <c r="P37" s="26"/>
    </row>
    <row r="38" spans="2:16" ht="15.75" thickBot="1" x14ac:dyDescent="0.3">
      <c r="B38" s="333" t="s">
        <v>139</v>
      </c>
      <c r="C38" s="334"/>
      <c r="D38" s="334"/>
      <c r="E38" s="334"/>
      <c r="F38" s="334"/>
      <c r="G38" s="334"/>
      <c r="H38" s="334"/>
      <c r="I38" s="334"/>
      <c r="J38" s="334"/>
      <c r="K38" s="335"/>
      <c r="L38" s="335"/>
      <c r="M38" s="335"/>
      <c r="N38" s="335"/>
      <c r="O38" s="335"/>
      <c r="P38" s="336"/>
    </row>
    <row r="39" spans="2:16" ht="15" customHeight="1" x14ac:dyDescent="0.25">
      <c r="B39" s="377" t="s">
        <v>118</v>
      </c>
      <c r="C39" s="378"/>
      <c r="D39" s="378"/>
      <c r="E39" s="378"/>
      <c r="F39" s="378"/>
      <c r="G39" s="378"/>
      <c r="H39" s="378"/>
      <c r="I39" s="378"/>
      <c r="J39" s="378"/>
      <c r="K39" s="378"/>
      <c r="L39" s="378"/>
      <c r="M39" s="378"/>
      <c r="N39" s="378"/>
      <c r="O39" s="378"/>
      <c r="P39" s="379"/>
    </row>
    <row r="40" spans="2:16" ht="15" customHeight="1" x14ac:dyDescent="0.25">
      <c r="B40" s="377"/>
      <c r="C40" s="378"/>
      <c r="D40" s="378"/>
      <c r="E40" s="378"/>
      <c r="F40" s="378"/>
      <c r="G40" s="378"/>
      <c r="H40" s="378"/>
      <c r="I40" s="378"/>
      <c r="J40" s="378"/>
      <c r="K40" s="378"/>
      <c r="L40" s="378"/>
      <c r="M40" s="378"/>
      <c r="N40" s="378"/>
      <c r="O40" s="378"/>
      <c r="P40" s="379"/>
    </row>
    <row r="41" spans="2:16" x14ac:dyDescent="0.25">
      <c r="B41" s="377"/>
      <c r="C41" s="378"/>
      <c r="D41" s="378"/>
      <c r="E41" s="378"/>
      <c r="F41" s="378"/>
      <c r="G41" s="378"/>
      <c r="H41" s="378"/>
      <c r="I41" s="378"/>
      <c r="J41" s="378"/>
      <c r="K41" s="378"/>
      <c r="L41" s="378"/>
      <c r="M41" s="378"/>
      <c r="N41" s="378"/>
      <c r="O41" s="378"/>
      <c r="P41" s="379"/>
    </row>
    <row r="42" spans="2:16" x14ac:dyDescent="0.25">
      <c r="B42" s="377"/>
      <c r="C42" s="378"/>
      <c r="D42" s="378"/>
      <c r="E42" s="378"/>
      <c r="F42" s="378"/>
      <c r="G42" s="378"/>
      <c r="H42" s="378"/>
      <c r="I42" s="378"/>
      <c r="J42" s="378"/>
      <c r="K42" s="378"/>
      <c r="L42" s="378"/>
      <c r="M42" s="378"/>
      <c r="N42" s="378"/>
      <c r="O42" s="378"/>
      <c r="P42" s="379"/>
    </row>
    <row r="43" spans="2:16" ht="15" customHeight="1" x14ac:dyDescent="0.25">
      <c r="B43" s="54" t="s">
        <v>45</v>
      </c>
      <c r="C43" s="140" t="s">
        <v>127</v>
      </c>
      <c r="D43" s="140"/>
      <c r="E43" s="140" t="s">
        <v>128</v>
      </c>
      <c r="F43" s="140"/>
      <c r="G43" s="140" t="s">
        <v>129</v>
      </c>
      <c r="H43" s="140"/>
      <c r="I43" s="140"/>
      <c r="J43" s="140" t="s">
        <v>130</v>
      </c>
      <c r="K43" s="140"/>
      <c r="L43" s="140"/>
      <c r="M43" s="140" t="s">
        <v>165</v>
      </c>
      <c r="N43" s="140"/>
      <c r="O43" s="140" t="s">
        <v>131</v>
      </c>
      <c r="P43" s="385"/>
    </row>
    <row r="44" spans="2:16" x14ac:dyDescent="0.25">
      <c r="B44" s="54">
        <v>1</v>
      </c>
      <c r="C44" s="359">
        <v>0</v>
      </c>
      <c r="D44" s="359"/>
      <c r="E44" s="380">
        <v>0</v>
      </c>
      <c r="F44" s="380"/>
      <c r="G44" s="381">
        <f t="shared" ref="G44:G63" si="1">E44*1.25</f>
        <v>0</v>
      </c>
      <c r="H44" s="381"/>
      <c r="I44" s="381"/>
      <c r="J44" s="360">
        <f t="shared" ref="J44:J63" si="2">MAX(C44,G44)</f>
        <v>0</v>
      </c>
      <c r="K44" s="360"/>
      <c r="L44" s="360"/>
      <c r="M44" s="386"/>
      <c r="N44" s="386"/>
      <c r="O44" s="387">
        <f t="shared" ref="O44:O53" si="3">J44*M44/12</f>
        <v>0</v>
      </c>
      <c r="P44" s="388"/>
    </row>
    <row r="45" spans="2:16" x14ac:dyDescent="0.25">
      <c r="B45" s="54">
        <v>2</v>
      </c>
      <c r="C45" s="359">
        <v>0</v>
      </c>
      <c r="D45" s="359"/>
      <c r="E45" s="380">
        <v>0</v>
      </c>
      <c r="F45" s="380"/>
      <c r="G45" s="381">
        <f t="shared" si="1"/>
        <v>0</v>
      </c>
      <c r="H45" s="381"/>
      <c r="I45" s="381"/>
      <c r="J45" s="360">
        <f t="shared" si="2"/>
        <v>0</v>
      </c>
      <c r="K45" s="360"/>
      <c r="L45" s="360"/>
      <c r="M45" s="386"/>
      <c r="N45" s="386"/>
      <c r="O45" s="387">
        <f t="shared" si="3"/>
        <v>0</v>
      </c>
      <c r="P45" s="388"/>
    </row>
    <row r="46" spans="2:16" x14ac:dyDescent="0.25">
      <c r="B46" s="54">
        <v>3</v>
      </c>
      <c r="C46" s="359">
        <v>0</v>
      </c>
      <c r="D46" s="359"/>
      <c r="E46" s="380">
        <v>0</v>
      </c>
      <c r="F46" s="380"/>
      <c r="G46" s="381">
        <f t="shared" si="1"/>
        <v>0</v>
      </c>
      <c r="H46" s="381"/>
      <c r="I46" s="381"/>
      <c r="J46" s="360">
        <f t="shared" si="2"/>
        <v>0</v>
      </c>
      <c r="K46" s="360"/>
      <c r="L46" s="360"/>
      <c r="M46" s="386"/>
      <c r="N46" s="386"/>
      <c r="O46" s="387">
        <f t="shared" si="3"/>
        <v>0</v>
      </c>
      <c r="P46" s="388"/>
    </row>
    <row r="47" spans="2:16" x14ac:dyDescent="0.25">
      <c r="B47" s="54">
        <v>4</v>
      </c>
      <c r="C47" s="359">
        <v>0</v>
      </c>
      <c r="D47" s="359"/>
      <c r="E47" s="380">
        <v>0</v>
      </c>
      <c r="F47" s="380"/>
      <c r="G47" s="381">
        <f t="shared" si="1"/>
        <v>0</v>
      </c>
      <c r="H47" s="381"/>
      <c r="I47" s="381"/>
      <c r="J47" s="360">
        <f t="shared" si="2"/>
        <v>0</v>
      </c>
      <c r="K47" s="360"/>
      <c r="L47" s="360"/>
      <c r="M47" s="386"/>
      <c r="N47" s="386"/>
      <c r="O47" s="387">
        <f t="shared" si="3"/>
        <v>0</v>
      </c>
      <c r="P47" s="388"/>
    </row>
    <row r="48" spans="2:16" x14ac:dyDescent="0.25">
      <c r="B48" s="54">
        <v>5</v>
      </c>
      <c r="C48" s="359">
        <v>0</v>
      </c>
      <c r="D48" s="359"/>
      <c r="E48" s="380">
        <v>0</v>
      </c>
      <c r="F48" s="380"/>
      <c r="G48" s="381">
        <f t="shared" si="1"/>
        <v>0</v>
      </c>
      <c r="H48" s="381"/>
      <c r="I48" s="381"/>
      <c r="J48" s="360">
        <f t="shared" si="2"/>
        <v>0</v>
      </c>
      <c r="K48" s="360"/>
      <c r="L48" s="360"/>
      <c r="M48" s="386"/>
      <c r="N48" s="386"/>
      <c r="O48" s="387">
        <f t="shared" si="3"/>
        <v>0</v>
      </c>
      <c r="P48" s="388"/>
    </row>
    <row r="49" spans="2:16" ht="15" customHeight="1" x14ac:dyDescent="0.25">
      <c r="B49" s="54">
        <v>6</v>
      </c>
      <c r="C49" s="359">
        <v>0</v>
      </c>
      <c r="D49" s="359"/>
      <c r="E49" s="380">
        <v>0</v>
      </c>
      <c r="F49" s="380"/>
      <c r="G49" s="381">
        <f t="shared" si="1"/>
        <v>0</v>
      </c>
      <c r="H49" s="381"/>
      <c r="I49" s="381"/>
      <c r="J49" s="360">
        <f t="shared" si="2"/>
        <v>0</v>
      </c>
      <c r="K49" s="360"/>
      <c r="L49" s="360"/>
      <c r="M49" s="386"/>
      <c r="N49" s="386"/>
      <c r="O49" s="387">
        <f t="shared" si="3"/>
        <v>0</v>
      </c>
      <c r="P49" s="388"/>
    </row>
    <row r="50" spans="2:16" ht="15" customHeight="1" x14ac:dyDescent="0.25">
      <c r="B50" s="54">
        <v>7</v>
      </c>
      <c r="C50" s="359">
        <v>0</v>
      </c>
      <c r="D50" s="359"/>
      <c r="E50" s="380">
        <v>0</v>
      </c>
      <c r="F50" s="380"/>
      <c r="G50" s="381">
        <f t="shared" si="1"/>
        <v>0</v>
      </c>
      <c r="H50" s="381"/>
      <c r="I50" s="381"/>
      <c r="J50" s="360">
        <f t="shared" si="2"/>
        <v>0</v>
      </c>
      <c r="K50" s="360"/>
      <c r="L50" s="360"/>
      <c r="M50" s="386"/>
      <c r="N50" s="386"/>
      <c r="O50" s="387">
        <f t="shared" si="3"/>
        <v>0</v>
      </c>
      <c r="P50" s="388"/>
    </row>
    <row r="51" spans="2:16" ht="15" customHeight="1" x14ac:dyDescent="0.25">
      <c r="B51" s="54">
        <v>8</v>
      </c>
      <c r="C51" s="359">
        <v>0</v>
      </c>
      <c r="D51" s="359"/>
      <c r="E51" s="380">
        <v>0</v>
      </c>
      <c r="F51" s="380"/>
      <c r="G51" s="381">
        <f t="shared" si="1"/>
        <v>0</v>
      </c>
      <c r="H51" s="381"/>
      <c r="I51" s="381"/>
      <c r="J51" s="360">
        <f t="shared" si="2"/>
        <v>0</v>
      </c>
      <c r="K51" s="360"/>
      <c r="L51" s="360"/>
      <c r="M51" s="386"/>
      <c r="N51" s="386"/>
      <c r="O51" s="387">
        <f t="shared" si="3"/>
        <v>0</v>
      </c>
      <c r="P51" s="388"/>
    </row>
    <row r="52" spans="2:16" ht="15" customHeight="1" x14ac:dyDescent="0.25">
      <c r="B52" s="54">
        <v>9</v>
      </c>
      <c r="C52" s="359">
        <v>0</v>
      </c>
      <c r="D52" s="359"/>
      <c r="E52" s="380">
        <v>0</v>
      </c>
      <c r="F52" s="380"/>
      <c r="G52" s="381">
        <f t="shared" si="1"/>
        <v>0</v>
      </c>
      <c r="H52" s="381"/>
      <c r="I52" s="381"/>
      <c r="J52" s="360">
        <f t="shared" si="2"/>
        <v>0</v>
      </c>
      <c r="K52" s="360"/>
      <c r="L52" s="360"/>
      <c r="M52" s="386"/>
      <c r="N52" s="386"/>
      <c r="O52" s="387">
        <f t="shared" si="3"/>
        <v>0</v>
      </c>
      <c r="P52" s="388"/>
    </row>
    <row r="53" spans="2:16" ht="15" customHeight="1" x14ac:dyDescent="0.25">
      <c r="B53" s="54">
        <v>10</v>
      </c>
      <c r="C53" s="359">
        <v>0</v>
      </c>
      <c r="D53" s="359"/>
      <c r="E53" s="391">
        <v>0</v>
      </c>
      <c r="F53" s="392"/>
      <c r="G53" s="393">
        <f t="shared" si="1"/>
        <v>0</v>
      </c>
      <c r="H53" s="394"/>
      <c r="I53" s="395"/>
      <c r="J53" s="360">
        <f t="shared" si="2"/>
        <v>0</v>
      </c>
      <c r="K53" s="360"/>
      <c r="L53" s="360"/>
      <c r="M53" s="386"/>
      <c r="N53" s="386"/>
      <c r="O53" s="387">
        <f t="shared" si="3"/>
        <v>0</v>
      </c>
      <c r="P53" s="388"/>
    </row>
    <row r="54" spans="2:16" ht="15" customHeight="1" x14ac:dyDescent="0.25">
      <c r="B54" s="54">
        <v>11</v>
      </c>
      <c r="C54" s="359">
        <v>0</v>
      </c>
      <c r="D54" s="359"/>
      <c r="E54" s="380">
        <v>0</v>
      </c>
      <c r="F54" s="380"/>
      <c r="G54" s="381">
        <f t="shared" si="1"/>
        <v>0</v>
      </c>
      <c r="H54" s="381"/>
      <c r="I54" s="381"/>
      <c r="J54" s="360">
        <f t="shared" si="2"/>
        <v>0</v>
      </c>
      <c r="K54" s="360"/>
      <c r="L54" s="360"/>
      <c r="M54" s="386"/>
      <c r="N54" s="386"/>
      <c r="O54" s="387">
        <f t="shared" ref="O54:O63" si="4">J54*M54/12</f>
        <v>0</v>
      </c>
      <c r="P54" s="388"/>
    </row>
    <row r="55" spans="2:16" x14ac:dyDescent="0.25">
      <c r="B55" s="54">
        <v>12</v>
      </c>
      <c r="C55" s="359">
        <v>0</v>
      </c>
      <c r="D55" s="359"/>
      <c r="E55" s="380">
        <v>0</v>
      </c>
      <c r="F55" s="380"/>
      <c r="G55" s="381">
        <f t="shared" si="1"/>
        <v>0</v>
      </c>
      <c r="H55" s="381"/>
      <c r="I55" s="381"/>
      <c r="J55" s="360">
        <f t="shared" si="2"/>
        <v>0</v>
      </c>
      <c r="K55" s="360"/>
      <c r="L55" s="360"/>
      <c r="M55" s="386"/>
      <c r="N55" s="386"/>
      <c r="O55" s="387">
        <f t="shared" si="4"/>
        <v>0</v>
      </c>
      <c r="P55" s="388"/>
    </row>
    <row r="56" spans="2:16" x14ac:dyDescent="0.25">
      <c r="B56" s="54">
        <v>13</v>
      </c>
      <c r="C56" s="359">
        <v>0</v>
      </c>
      <c r="D56" s="359"/>
      <c r="E56" s="380">
        <v>0</v>
      </c>
      <c r="F56" s="380"/>
      <c r="G56" s="381">
        <f t="shared" si="1"/>
        <v>0</v>
      </c>
      <c r="H56" s="381"/>
      <c r="I56" s="381"/>
      <c r="J56" s="360">
        <f t="shared" si="2"/>
        <v>0</v>
      </c>
      <c r="K56" s="360"/>
      <c r="L56" s="360"/>
      <c r="M56" s="386"/>
      <c r="N56" s="386"/>
      <c r="O56" s="387">
        <f t="shared" si="4"/>
        <v>0</v>
      </c>
      <c r="P56" s="388"/>
    </row>
    <row r="57" spans="2:16" x14ac:dyDescent="0.25">
      <c r="B57" s="54">
        <v>14</v>
      </c>
      <c r="C57" s="359">
        <v>0</v>
      </c>
      <c r="D57" s="359"/>
      <c r="E57" s="391">
        <v>0</v>
      </c>
      <c r="F57" s="392"/>
      <c r="G57" s="393">
        <f t="shared" si="1"/>
        <v>0</v>
      </c>
      <c r="H57" s="394"/>
      <c r="I57" s="395"/>
      <c r="J57" s="360">
        <f t="shared" si="2"/>
        <v>0</v>
      </c>
      <c r="K57" s="360"/>
      <c r="L57" s="360"/>
      <c r="M57" s="386"/>
      <c r="N57" s="386"/>
      <c r="O57" s="387">
        <f t="shared" si="4"/>
        <v>0</v>
      </c>
      <c r="P57" s="388"/>
    </row>
    <row r="58" spans="2:16" x14ac:dyDescent="0.25">
      <c r="B58" s="54">
        <v>15</v>
      </c>
      <c r="C58" s="359">
        <v>0</v>
      </c>
      <c r="D58" s="359"/>
      <c r="E58" s="380">
        <v>0</v>
      </c>
      <c r="F58" s="380"/>
      <c r="G58" s="381">
        <f t="shared" si="1"/>
        <v>0</v>
      </c>
      <c r="H58" s="381"/>
      <c r="I58" s="381"/>
      <c r="J58" s="360">
        <f t="shared" si="2"/>
        <v>0</v>
      </c>
      <c r="K58" s="360"/>
      <c r="L58" s="360"/>
      <c r="M58" s="386"/>
      <c r="N58" s="386"/>
      <c r="O58" s="387">
        <f t="shared" si="4"/>
        <v>0</v>
      </c>
      <c r="P58" s="388"/>
    </row>
    <row r="59" spans="2:16" x14ac:dyDescent="0.25">
      <c r="B59" s="54">
        <v>16</v>
      </c>
      <c r="C59" s="359">
        <v>0</v>
      </c>
      <c r="D59" s="359"/>
      <c r="E59" s="380">
        <v>0</v>
      </c>
      <c r="F59" s="380"/>
      <c r="G59" s="381">
        <f t="shared" si="1"/>
        <v>0</v>
      </c>
      <c r="H59" s="381"/>
      <c r="I59" s="381"/>
      <c r="J59" s="360">
        <f t="shared" si="2"/>
        <v>0</v>
      </c>
      <c r="K59" s="360"/>
      <c r="L59" s="360"/>
      <c r="M59" s="386"/>
      <c r="N59" s="386"/>
      <c r="O59" s="387">
        <f t="shared" si="4"/>
        <v>0</v>
      </c>
      <c r="P59" s="388"/>
    </row>
    <row r="60" spans="2:16" x14ac:dyDescent="0.25">
      <c r="B60" s="54">
        <v>17</v>
      </c>
      <c r="C60" s="359">
        <v>0</v>
      </c>
      <c r="D60" s="359"/>
      <c r="E60" s="380">
        <v>0</v>
      </c>
      <c r="F60" s="380"/>
      <c r="G60" s="381">
        <f t="shared" si="1"/>
        <v>0</v>
      </c>
      <c r="H60" s="381"/>
      <c r="I60" s="381"/>
      <c r="J60" s="360">
        <f t="shared" si="2"/>
        <v>0</v>
      </c>
      <c r="K60" s="360"/>
      <c r="L60" s="360"/>
      <c r="M60" s="386"/>
      <c r="N60" s="386"/>
      <c r="O60" s="387">
        <f t="shared" si="4"/>
        <v>0</v>
      </c>
      <c r="P60" s="388"/>
    </row>
    <row r="61" spans="2:16" x14ac:dyDescent="0.25">
      <c r="B61" s="54">
        <v>18</v>
      </c>
      <c r="C61" s="359">
        <v>0</v>
      </c>
      <c r="D61" s="359"/>
      <c r="E61" s="391">
        <v>0</v>
      </c>
      <c r="F61" s="392"/>
      <c r="G61" s="393">
        <f t="shared" si="1"/>
        <v>0</v>
      </c>
      <c r="H61" s="394"/>
      <c r="I61" s="395"/>
      <c r="J61" s="360">
        <f t="shared" si="2"/>
        <v>0</v>
      </c>
      <c r="K61" s="360"/>
      <c r="L61" s="360"/>
      <c r="M61" s="386"/>
      <c r="N61" s="386"/>
      <c r="O61" s="387">
        <f t="shared" si="4"/>
        <v>0</v>
      </c>
      <c r="P61" s="388"/>
    </row>
    <row r="62" spans="2:16" x14ac:dyDescent="0.25">
      <c r="B62" s="54">
        <v>19</v>
      </c>
      <c r="C62" s="359">
        <v>0</v>
      </c>
      <c r="D62" s="359"/>
      <c r="E62" s="380">
        <v>0</v>
      </c>
      <c r="F62" s="380"/>
      <c r="G62" s="381">
        <f t="shared" si="1"/>
        <v>0</v>
      </c>
      <c r="H62" s="381"/>
      <c r="I62" s="381"/>
      <c r="J62" s="360">
        <f t="shared" si="2"/>
        <v>0</v>
      </c>
      <c r="K62" s="360"/>
      <c r="L62" s="360"/>
      <c r="M62" s="386"/>
      <c r="N62" s="386"/>
      <c r="O62" s="387">
        <f t="shared" si="4"/>
        <v>0</v>
      </c>
      <c r="P62" s="388"/>
    </row>
    <row r="63" spans="2:16" x14ac:dyDescent="0.25">
      <c r="B63" s="54">
        <v>20</v>
      </c>
      <c r="C63" s="359">
        <v>0</v>
      </c>
      <c r="D63" s="359"/>
      <c r="E63" s="380">
        <v>0</v>
      </c>
      <c r="F63" s="380"/>
      <c r="G63" s="381">
        <f t="shared" si="1"/>
        <v>0</v>
      </c>
      <c r="H63" s="381"/>
      <c r="I63" s="381"/>
      <c r="J63" s="360">
        <f t="shared" si="2"/>
        <v>0</v>
      </c>
      <c r="K63" s="360"/>
      <c r="L63" s="360"/>
      <c r="M63" s="386"/>
      <c r="N63" s="386"/>
      <c r="O63" s="387">
        <f t="shared" si="4"/>
        <v>0</v>
      </c>
      <c r="P63" s="388"/>
    </row>
    <row r="64" spans="2:16" x14ac:dyDescent="0.25">
      <c r="B64" s="389" t="s">
        <v>134</v>
      </c>
      <c r="C64" s="390"/>
      <c r="D64" s="390"/>
      <c r="E64" s="390"/>
      <c r="F64" s="390"/>
      <c r="G64" s="390"/>
      <c r="H64" s="390"/>
      <c r="I64" s="390"/>
      <c r="J64" s="390"/>
      <c r="K64" s="390"/>
      <c r="L64" s="390"/>
      <c r="M64" s="390"/>
      <c r="N64" s="390"/>
      <c r="O64" s="406">
        <f>SUM(O44:O50)</f>
        <v>0</v>
      </c>
      <c r="P64" s="407"/>
    </row>
    <row r="65" spans="2:16" x14ac:dyDescent="0.25">
      <c r="B65" s="408" t="s">
        <v>144</v>
      </c>
      <c r="C65" s="409"/>
      <c r="D65" s="409"/>
      <c r="E65" s="409"/>
      <c r="F65" s="409"/>
      <c r="G65" s="409"/>
      <c r="H65" s="409"/>
      <c r="I65" s="409"/>
      <c r="J65" s="409"/>
      <c r="K65" s="409"/>
      <c r="L65" s="409"/>
      <c r="M65" s="409"/>
      <c r="N65" s="409"/>
      <c r="O65" s="409"/>
      <c r="P65" s="410"/>
    </row>
    <row r="66" spans="2:16" ht="15.75" thickBot="1" x14ac:dyDescent="0.3">
      <c r="B66" s="396" t="s">
        <v>137</v>
      </c>
      <c r="C66" s="397"/>
      <c r="D66" s="397"/>
      <c r="E66" s="397"/>
      <c r="F66" s="397"/>
      <c r="G66" s="397"/>
      <c r="H66" s="397"/>
      <c r="I66" s="397"/>
      <c r="J66" s="397"/>
      <c r="K66" s="397"/>
      <c r="L66" s="397"/>
      <c r="M66" s="397"/>
      <c r="N66" s="397"/>
      <c r="O66" s="398">
        <f>MAX(I35,O25)+O64</f>
        <v>0</v>
      </c>
      <c r="P66" s="399"/>
    </row>
    <row r="67" spans="2:16" ht="15.75" thickBot="1" x14ac:dyDescent="0.3">
      <c r="B67" s="349" t="s">
        <v>25</v>
      </c>
      <c r="C67" s="335"/>
      <c r="D67" s="335"/>
      <c r="E67" s="335"/>
      <c r="F67" s="335"/>
      <c r="G67" s="335"/>
      <c r="H67" s="335"/>
      <c r="I67" s="335"/>
      <c r="J67" s="335"/>
      <c r="K67" s="335"/>
      <c r="L67" s="335"/>
      <c r="M67" s="335"/>
      <c r="N67" s="335"/>
      <c r="O67" s="335"/>
      <c r="P67" s="336"/>
    </row>
    <row r="68" spans="2:16" x14ac:dyDescent="0.25">
      <c r="B68" s="350" t="s">
        <v>26</v>
      </c>
      <c r="C68" s="351"/>
      <c r="D68" s="351"/>
      <c r="E68" s="351"/>
      <c r="F68" s="351"/>
      <c r="G68" s="351"/>
      <c r="H68" s="351"/>
      <c r="I68" s="351"/>
      <c r="J68" s="351"/>
      <c r="K68" s="351"/>
      <c r="L68" s="351"/>
      <c r="M68" s="351"/>
      <c r="N68" s="351"/>
      <c r="O68" s="351"/>
      <c r="P68" s="352"/>
    </row>
    <row r="69" spans="2:16" x14ac:dyDescent="0.25">
      <c r="B69" s="353"/>
      <c r="C69" s="354"/>
      <c r="D69" s="354"/>
      <c r="E69" s="354"/>
      <c r="F69" s="354"/>
      <c r="G69" s="354"/>
      <c r="H69" s="354"/>
      <c r="I69" s="354"/>
      <c r="J69" s="354"/>
      <c r="K69" s="354"/>
      <c r="L69" s="354"/>
      <c r="M69" s="354"/>
      <c r="N69" s="354"/>
      <c r="O69" s="354"/>
      <c r="P69" s="355"/>
    </row>
    <row r="70" spans="2:16" x14ac:dyDescent="0.25">
      <c r="B70" s="353"/>
      <c r="C70" s="354"/>
      <c r="D70" s="354"/>
      <c r="E70" s="354"/>
      <c r="F70" s="354"/>
      <c r="G70" s="354"/>
      <c r="H70" s="354"/>
      <c r="I70" s="354"/>
      <c r="J70" s="354"/>
      <c r="K70" s="354"/>
      <c r="L70" s="354"/>
      <c r="M70" s="354"/>
      <c r="N70" s="354"/>
      <c r="O70" s="354"/>
      <c r="P70" s="355"/>
    </row>
    <row r="71" spans="2:16" ht="15.75" thickBot="1" x14ac:dyDescent="0.3">
      <c r="B71" s="356"/>
      <c r="C71" s="357"/>
      <c r="D71" s="357"/>
      <c r="E71" s="357"/>
      <c r="F71" s="357"/>
      <c r="G71" s="357"/>
      <c r="H71" s="357"/>
      <c r="I71" s="357"/>
      <c r="J71" s="357"/>
      <c r="K71" s="357"/>
      <c r="L71" s="357"/>
      <c r="M71" s="357"/>
      <c r="N71" s="357"/>
      <c r="O71" s="357"/>
      <c r="P71" s="358"/>
    </row>
  </sheetData>
  <mergeCells count="211">
    <mergeCell ref="O60:P60"/>
    <mergeCell ref="O61:P61"/>
    <mergeCell ref="O62:P62"/>
    <mergeCell ref="O63:P63"/>
    <mergeCell ref="O54:P54"/>
    <mergeCell ref="O55:P55"/>
    <mergeCell ref="O56:P56"/>
    <mergeCell ref="O57:P57"/>
    <mergeCell ref="O58:P58"/>
    <mergeCell ref="O59:P59"/>
    <mergeCell ref="M61:N61"/>
    <mergeCell ref="M62:N62"/>
    <mergeCell ref="C58:D58"/>
    <mergeCell ref="E58:F58"/>
    <mergeCell ref="G58:I58"/>
    <mergeCell ref="J58:L58"/>
    <mergeCell ref="C59:D59"/>
    <mergeCell ref="E59:F59"/>
    <mergeCell ref="G63:I63"/>
    <mergeCell ref="J63:L63"/>
    <mergeCell ref="C60:D60"/>
    <mergeCell ref="E60:F60"/>
    <mergeCell ref="G60:I60"/>
    <mergeCell ref="J60:L60"/>
    <mergeCell ref="C61:D61"/>
    <mergeCell ref="E61:F61"/>
    <mergeCell ref="G61:I61"/>
    <mergeCell ref="J61:L61"/>
    <mergeCell ref="C55:D55"/>
    <mergeCell ref="E55:F55"/>
    <mergeCell ref="G55:I55"/>
    <mergeCell ref="J55:L55"/>
    <mergeCell ref="C56:D56"/>
    <mergeCell ref="M57:N57"/>
    <mergeCell ref="M58:N58"/>
    <mergeCell ref="M59:N59"/>
    <mergeCell ref="M60:N60"/>
    <mergeCell ref="B66:N66"/>
    <mergeCell ref="O66:P66"/>
    <mergeCell ref="C25:E25"/>
    <mergeCell ref="C26:E26"/>
    <mergeCell ref="C27:E27"/>
    <mergeCell ref="O52:P52"/>
    <mergeCell ref="C53:D53"/>
    <mergeCell ref="E53:F53"/>
    <mergeCell ref="G53:I53"/>
    <mergeCell ref="J53:L53"/>
    <mergeCell ref="M53:N53"/>
    <mergeCell ref="O53:P53"/>
    <mergeCell ref="O50:P50"/>
    <mergeCell ref="K27:P28"/>
    <mergeCell ref="C32:E32"/>
    <mergeCell ref="C33:E33"/>
    <mergeCell ref="C34:E34"/>
    <mergeCell ref="O64:P64"/>
    <mergeCell ref="B65:P65"/>
    <mergeCell ref="M63:N63"/>
    <mergeCell ref="C54:D54"/>
    <mergeCell ref="E54:F54"/>
    <mergeCell ref="G54:I54"/>
    <mergeCell ref="J54:L54"/>
    <mergeCell ref="C52:D52"/>
    <mergeCell ref="E52:F52"/>
    <mergeCell ref="G52:I52"/>
    <mergeCell ref="J52:L52"/>
    <mergeCell ref="M52:N52"/>
    <mergeCell ref="B64:N64"/>
    <mergeCell ref="M54:N54"/>
    <mergeCell ref="M55:N55"/>
    <mergeCell ref="M56:N56"/>
    <mergeCell ref="G59:I59"/>
    <mergeCell ref="J59:L59"/>
    <mergeCell ref="E56:F56"/>
    <mergeCell ref="G56:I56"/>
    <mergeCell ref="J56:L56"/>
    <mergeCell ref="C57:D57"/>
    <mergeCell ref="E57:F57"/>
    <mergeCell ref="G57:I57"/>
    <mergeCell ref="J57:L57"/>
    <mergeCell ref="C62:D62"/>
    <mergeCell ref="E62:F62"/>
    <mergeCell ref="G62:I62"/>
    <mergeCell ref="J62:L62"/>
    <mergeCell ref="C63:D63"/>
    <mergeCell ref="E63:F63"/>
    <mergeCell ref="O51:P51"/>
    <mergeCell ref="O48:P48"/>
    <mergeCell ref="C49:D49"/>
    <mergeCell ref="E49:F49"/>
    <mergeCell ref="G49:I49"/>
    <mergeCell ref="J49:L49"/>
    <mergeCell ref="M49:N49"/>
    <mergeCell ref="O49:P49"/>
    <mergeCell ref="M50:N50"/>
    <mergeCell ref="C48:D48"/>
    <mergeCell ref="E48:F48"/>
    <mergeCell ref="G48:I48"/>
    <mergeCell ref="J48:L48"/>
    <mergeCell ref="M48:N48"/>
    <mergeCell ref="C50:D50"/>
    <mergeCell ref="E50:F50"/>
    <mergeCell ref="G50:I50"/>
    <mergeCell ref="J50:L50"/>
    <mergeCell ref="E44:F44"/>
    <mergeCell ref="G44:I44"/>
    <mergeCell ref="J44:L44"/>
    <mergeCell ref="M44:N44"/>
    <mergeCell ref="C51:D51"/>
    <mergeCell ref="E51:F51"/>
    <mergeCell ref="G51:I51"/>
    <mergeCell ref="J51:L51"/>
    <mergeCell ref="M51:N51"/>
    <mergeCell ref="L22:M22"/>
    <mergeCell ref="O22:P22"/>
    <mergeCell ref="C22:E22"/>
    <mergeCell ref="L23:M23"/>
    <mergeCell ref="O23:P23"/>
    <mergeCell ref="B35:H35"/>
    <mergeCell ref="M43:N43"/>
    <mergeCell ref="O43:P43"/>
    <mergeCell ref="C47:D47"/>
    <mergeCell ref="E47:F47"/>
    <mergeCell ref="G47:I47"/>
    <mergeCell ref="J47:L47"/>
    <mergeCell ref="M47:N47"/>
    <mergeCell ref="O47:P47"/>
    <mergeCell ref="C46:D46"/>
    <mergeCell ref="E46:F46"/>
    <mergeCell ref="G46:I46"/>
    <mergeCell ref="J46:L46"/>
    <mergeCell ref="M46:N46"/>
    <mergeCell ref="O44:P44"/>
    <mergeCell ref="O46:P46"/>
    <mergeCell ref="B38:P38"/>
    <mergeCell ref="M45:N45"/>
    <mergeCell ref="O45:P45"/>
    <mergeCell ref="B67:P67"/>
    <mergeCell ref="B68:P71"/>
    <mergeCell ref="C23:E23"/>
    <mergeCell ref="L24:M24"/>
    <mergeCell ref="O24:P24"/>
    <mergeCell ref="C24:E24"/>
    <mergeCell ref="K25:N26"/>
    <mergeCell ref="O25:P26"/>
    <mergeCell ref="I35:J35"/>
    <mergeCell ref="B36:J37"/>
    <mergeCell ref="C30:E30"/>
    <mergeCell ref="C31:E31"/>
    <mergeCell ref="B39:P42"/>
    <mergeCell ref="C28:E28"/>
    <mergeCell ref="C29:E29"/>
    <mergeCell ref="C45:D45"/>
    <mergeCell ref="E45:F45"/>
    <mergeCell ref="G45:I45"/>
    <mergeCell ref="J45:L45"/>
    <mergeCell ref="C43:D43"/>
    <mergeCell ref="E43:F43"/>
    <mergeCell ref="G43:I43"/>
    <mergeCell ref="J43:L43"/>
    <mergeCell ref="C44:D44"/>
    <mergeCell ref="L19:M21"/>
    <mergeCell ref="N19:N21"/>
    <mergeCell ref="O19:P21"/>
    <mergeCell ref="C16:E16"/>
    <mergeCell ref="C17:E17"/>
    <mergeCell ref="C19:E19"/>
    <mergeCell ref="C20:E20"/>
    <mergeCell ref="C18:E18"/>
    <mergeCell ref="K19:K21"/>
    <mergeCell ref="C21:E21"/>
    <mergeCell ref="B11:P11"/>
    <mergeCell ref="B9:D10"/>
    <mergeCell ref="E9:E10"/>
    <mergeCell ref="F9:G10"/>
    <mergeCell ref="B12:P12"/>
    <mergeCell ref="B13:J13"/>
    <mergeCell ref="C14:E14"/>
    <mergeCell ref="C15:E15"/>
    <mergeCell ref="K13:P18"/>
    <mergeCell ref="H3:P3"/>
    <mergeCell ref="B2:P2"/>
    <mergeCell ref="H4:I4"/>
    <mergeCell ref="J4:K4"/>
    <mergeCell ref="H5:I5"/>
    <mergeCell ref="J5:K5"/>
    <mergeCell ref="J7:K7"/>
    <mergeCell ref="H7:I7"/>
    <mergeCell ref="H6:I6"/>
    <mergeCell ref="J6:K6"/>
    <mergeCell ref="B3:E3"/>
    <mergeCell ref="F3:G3"/>
    <mergeCell ref="B7:C8"/>
    <mergeCell ref="D7:D8"/>
    <mergeCell ref="E7:E8"/>
    <mergeCell ref="F7:G8"/>
    <mergeCell ref="B4:D4"/>
    <mergeCell ref="E4:G4"/>
    <mergeCell ref="B5:C6"/>
    <mergeCell ref="D5:D6"/>
    <mergeCell ref="E5:E6"/>
    <mergeCell ref="F5:G6"/>
    <mergeCell ref="L7:N7"/>
    <mergeCell ref="H8:N8"/>
    <mergeCell ref="H9:N10"/>
    <mergeCell ref="O4:P4"/>
    <mergeCell ref="O5:P5"/>
    <mergeCell ref="O6:P6"/>
    <mergeCell ref="O7:P7"/>
    <mergeCell ref="O8:P8"/>
    <mergeCell ref="O9:P10"/>
    <mergeCell ref="L6:N6"/>
  </mergeCells>
  <conditionalFormatting sqref="O25 K27:P28 K19:P24 B14:J14 K25 B13:K13 B35:J37 B15:E34 H15:J34">
    <cfRule type="expression" dxfId="14" priority="38">
      <formula>#REF!="No"</formula>
    </cfRule>
  </conditionalFormatting>
  <conditionalFormatting sqref="B39:P65">
    <cfRule type="expression" dxfId="13" priority="43">
      <formula>#REF!="No"</formula>
    </cfRule>
  </conditionalFormatting>
  <conditionalFormatting sqref="H9:N10">
    <cfRule type="containsText" dxfId="12" priority="9" operator="containsText" text="Total Required Reserves">
      <formula>NOT(ISERROR(SEARCH("Total Required Reserves",H9)))</formula>
    </cfRule>
    <cfRule type="containsText" dxfId="11" priority="13" operator="containsText" text="Total Required Reserves">
      <formula>NOT(ISERROR(SEARCH("Total Required Reserves",H9)))</formula>
    </cfRule>
  </conditionalFormatting>
  <conditionalFormatting sqref="O9:P10">
    <cfRule type="cellIs" dxfId="10" priority="12" operator="greaterThan">
      <formula>0</formula>
    </cfRule>
  </conditionalFormatting>
  <conditionalFormatting sqref="F7:G8">
    <cfRule type="containsText" dxfId="9" priority="10" operator="containsText" text="Ineligible">
      <formula>NOT(ISERROR(SEARCH("Ineligible",F7)))</formula>
    </cfRule>
    <cfRule type="containsText" dxfId="8" priority="11" operator="containsText" text="Eligible">
      <formula>NOT(ISERROR(SEARCH("Eligible",F7)))</formula>
    </cfRule>
  </conditionalFormatting>
  <conditionalFormatting sqref="K25:N26">
    <cfRule type="containsText" dxfId="7" priority="8" operator="containsText" text="Total Additional Required Reserves for Financed Properties">
      <formula>NOT(ISERROR(SEARCH("Total Additional Required Reserves for Financed Properties",K25)))</formula>
    </cfRule>
  </conditionalFormatting>
  <conditionalFormatting sqref="O25:P26">
    <cfRule type="cellIs" dxfId="6" priority="7" operator="greaterThan">
      <formula>0</formula>
    </cfRule>
  </conditionalFormatting>
  <conditionalFormatting sqref="B35:H35">
    <cfRule type="containsText" dxfId="5" priority="6" operator="containsText" text="Total Additional Required Reserves for Financed Properties">
      <formula>NOT(ISERROR(SEARCH("Total Additional Required Reserves for Financed Properties",B35)))</formula>
    </cfRule>
  </conditionalFormatting>
  <conditionalFormatting sqref="I35:J35">
    <cfRule type="cellIs" dxfId="4" priority="5" operator="greaterThan">
      <formula>0</formula>
    </cfRule>
  </conditionalFormatting>
  <conditionalFormatting sqref="B64:N64">
    <cfRule type="containsText" dxfId="3" priority="4" operator="containsText" text="Total Additional Required Reserves for Free and Clear Properties">
      <formula>NOT(ISERROR(SEARCH("Total Additional Required Reserves for Free and Clear Properties",B64)))</formula>
    </cfRule>
  </conditionalFormatting>
  <conditionalFormatting sqref="O64:P64">
    <cfRule type="cellIs" dxfId="2" priority="3" operator="greaterThan">
      <formula>0</formula>
    </cfRule>
  </conditionalFormatting>
  <conditionalFormatting sqref="B66:N66">
    <cfRule type="containsText" dxfId="1" priority="2" operator="containsText" text="Total Additional Required reserves for from Financed and Free and Clear Properties">
      <formula>NOT(ISERROR(SEARCH("Total Additional Required reserves for from Financed and Free and Clear Properties",B66)))</formula>
    </cfRule>
  </conditionalFormatting>
  <conditionalFormatting sqref="O66:P66">
    <cfRule type="cellIs" dxfId="0" priority="1" operator="greaterThan">
      <formula>0</formula>
    </cfRule>
  </conditionalFormatting>
  <pageMargins left="0.2" right="0.2" top="0.25" bottom="0.2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Sheet6!$D$2:$D$4</xm:f>
          </x14:formula1>
          <xm:sqref>M44:M63</xm:sqref>
        </x14:dataValidation>
        <x14:dataValidation type="list" allowBlank="1" showInputMessage="1" showErrorMessage="1">
          <x14:formula1>
            <xm:f>Sheet6!$B$2:$B$4</xm:f>
          </x14:formula1>
          <xm:sqref>D7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
  <sheetViews>
    <sheetView workbookViewId="0">
      <selection activeCell="N28" sqref="N28"/>
    </sheetView>
  </sheetViews>
  <sheetFormatPr defaultRowHeight="15" x14ac:dyDescent="0.25"/>
  <sheetData>
    <row r="2" spans="2:4" x14ac:dyDescent="0.25">
      <c r="B2" t="s">
        <v>27</v>
      </c>
    </row>
    <row r="3" spans="2:4" x14ac:dyDescent="0.25">
      <c r="B3" t="s">
        <v>20</v>
      </c>
      <c r="D3" s="14">
        <v>0.05</v>
      </c>
    </row>
    <row r="4" spans="2:4" x14ac:dyDescent="0.25">
      <c r="B4" t="s">
        <v>21</v>
      </c>
      <c r="D4" s="14">
        <v>0.06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Sheet2</vt:lpstr>
      <vt:lpstr>DSCR</vt:lpstr>
      <vt:lpstr>Business Purpose</vt:lpstr>
      <vt:lpstr>Credit</vt:lpstr>
      <vt:lpstr>Sheet4</vt:lpstr>
      <vt:lpstr>Assets</vt:lpstr>
      <vt:lpstr>Reserves</vt:lpstr>
      <vt:lpstr>Sheet6</vt:lpstr>
    </vt:vector>
  </TitlesOfParts>
  <Company>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Steffi Rehbein</dc:creator>
  <cp:lastModifiedBy>Steffi Rehbein</cp:lastModifiedBy>
  <cp:lastPrinted>2021-02-03T17:04:34Z</cp:lastPrinted>
  <dcterms:created xsi:type="dcterms:W3CDTF">2020-12-21T15:11:55Z</dcterms:created>
  <dcterms:modified xsi:type="dcterms:W3CDTF">2021-02-03T18:06:17Z</dcterms:modified>
</cp:coreProperties>
</file>